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bittinger\Desktop\MFR\MFR\MFR_Documents_Final_16\Final submission\"/>
    </mc:Choice>
  </mc:AlternateContent>
  <bookViews>
    <workbookView xWindow="0" yWindow="0" windowWidth="28800" windowHeight="12420" activeTab="1"/>
  </bookViews>
  <sheets>
    <sheet name="MFR - DO NOT EDIT" sheetId="1" r:id="rId1"/>
    <sheet name="All Data" sheetId="2" r:id="rId2"/>
  </sheets>
  <definedNames>
    <definedName name="_ftn1" localSheetId="1">'All Data'!#REF!</definedName>
    <definedName name="_ftnref1" localSheetId="1">'All Data'!#REF!</definedName>
    <definedName name="_xlnm.Print_Area" localSheetId="0">'MFR - DO NOT EDIT'!$A$2:$O$93</definedName>
  </definedNames>
  <calcPr calcId="152511"/>
</workbook>
</file>

<file path=xl/calcChain.xml><?xml version="1.0" encoding="utf-8"?>
<calcChain xmlns="http://schemas.openxmlformats.org/spreadsheetml/2006/main">
  <c r="C93" i="1" l="1"/>
  <c r="C92" i="1"/>
  <c r="C91" i="1"/>
  <c r="C90" i="1"/>
  <c r="C89" i="1"/>
  <c r="N88" i="1"/>
  <c r="M88" i="1"/>
  <c r="L88" i="1"/>
  <c r="K88" i="1"/>
  <c r="J88" i="1"/>
  <c r="I88" i="1"/>
  <c r="H88" i="1"/>
  <c r="C75" i="1"/>
  <c r="C76" i="1"/>
  <c r="C77" i="1"/>
  <c r="C78" i="1"/>
  <c r="C79" i="1"/>
  <c r="C57" i="1"/>
  <c r="C56" i="1"/>
  <c r="C39" i="1"/>
  <c r="C40" i="1"/>
  <c r="C41" i="1"/>
  <c r="C42" i="1"/>
  <c r="C43" i="1"/>
  <c r="C44" i="1"/>
  <c r="C18" i="1"/>
  <c r="C19" i="1"/>
  <c r="C20" i="1"/>
  <c r="C21" i="1"/>
  <c r="C22" i="1"/>
  <c r="C23" i="1"/>
  <c r="C45" i="1" l="1"/>
  <c r="C38" i="1"/>
  <c r="C46" i="1"/>
  <c r="C66" i="1" l="1"/>
  <c r="C65" i="1"/>
  <c r="C59" i="1"/>
  <c r="C58" i="1"/>
  <c r="C25" i="1" l="1"/>
  <c r="C24" i="1"/>
  <c r="H73" i="1" l="1"/>
  <c r="I73" i="1"/>
  <c r="J73" i="1"/>
  <c r="K73" i="1"/>
  <c r="L73" i="1"/>
  <c r="M73" i="1"/>
  <c r="N73" i="1"/>
  <c r="C74" i="1"/>
  <c r="C17" i="1" l="1"/>
  <c r="C55" i="1" l="1"/>
  <c r="N64" i="1" l="1"/>
  <c r="M64" i="1"/>
  <c r="L64" i="1"/>
  <c r="K64" i="1"/>
  <c r="J64" i="1"/>
  <c r="I64" i="1"/>
  <c r="H64" i="1"/>
  <c r="N54" i="1"/>
  <c r="M54" i="1"/>
  <c r="L54" i="1"/>
  <c r="K54" i="1"/>
  <c r="J54" i="1"/>
  <c r="I54" i="1"/>
  <c r="H54" i="1"/>
  <c r="N37" i="1" l="1"/>
  <c r="M37" i="1"/>
  <c r="L37" i="1"/>
  <c r="K37" i="1"/>
  <c r="J37" i="1"/>
  <c r="I37" i="1"/>
  <c r="H37" i="1"/>
  <c r="N16" i="1" l="1"/>
  <c r="N91" i="1" l="1"/>
  <c r="N42" i="1"/>
  <c r="N22" i="1"/>
  <c r="N92" i="1"/>
  <c r="N59" i="1"/>
  <c r="N43" i="1"/>
  <c r="N23" i="1"/>
  <c r="N93" i="1"/>
  <c r="N76" i="1"/>
  <c r="N65" i="1"/>
  <c r="N44" i="1"/>
  <c r="N24" i="1"/>
  <c r="N90" i="1"/>
  <c r="N79" i="1"/>
  <c r="N57" i="1"/>
  <c r="N55" i="1"/>
  <c r="N45" i="1"/>
  <c r="N17" i="1"/>
  <c r="N75" i="1"/>
  <c r="N66" i="1"/>
  <c r="N20" i="1"/>
  <c r="N41" i="1"/>
  <c r="N39" i="1"/>
  <c r="N25" i="1"/>
  <c r="N18" i="1"/>
  <c r="N89" i="1"/>
  <c r="N78" i="1"/>
  <c r="N56" i="1"/>
  <c r="N46" i="1"/>
  <c r="N58" i="1"/>
  <c r="N74" i="1"/>
  <c r="N21" i="1"/>
  <c r="N19" i="1"/>
  <c r="N77" i="1"/>
  <c r="N40" i="1"/>
  <c r="N38" i="1"/>
  <c r="M16" i="1"/>
  <c r="L16" i="1"/>
  <c r="K16" i="1"/>
  <c r="J16" i="1"/>
  <c r="I16" i="1"/>
  <c r="H16" i="1"/>
  <c r="L58" i="1" l="1"/>
  <c r="L78" i="1"/>
  <c r="L77" i="1"/>
  <c r="L76" i="1"/>
  <c r="L59" i="1"/>
  <c r="L79" i="1"/>
  <c r="J59" i="1"/>
  <c r="J77" i="1"/>
  <c r="J58" i="1"/>
  <c r="J76" i="1"/>
  <c r="J79" i="1"/>
  <c r="J78" i="1"/>
  <c r="M78" i="1"/>
  <c r="M77" i="1"/>
  <c r="M76" i="1"/>
  <c r="M59" i="1"/>
  <c r="M79" i="1"/>
  <c r="M58" i="1"/>
  <c r="I78" i="1"/>
  <c r="I59" i="1"/>
  <c r="I77" i="1"/>
  <c r="I58" i="1"/>
  <c r="I76" i="1"/>
  <c r="I79" i="1"/>
  <c r="J74" i="1"/>
  <c r="J46" i="1"/>
  <c r="J38" i="1"/>
  <c r="J18" i="1"/>
  <c r="J75" i="1"/>
  <c r="J55" i="1"/>
  <c r="J39" i="1"/>
  <c r="J19" i="1"/>
  <c r="J89" i="1"/>
  <c r="J56" i="1"/>
  <c r="J40" i="1"/>
  <c r="J20" i="1"/>
  <c r="J44" i="1"/>
  <c r="J42" i="1"/>
  <c r="J92" i="1"/>
  <c r="J90" i="1"/>
  <c r="J57" i="1"/>
  <c r="J65" i="1"/>
  <c r="J24" i="1"/>
  <c r="J22" i="1"/>
  <c r="J45" i="1"/>
  <c r="J43" i="1"/>
  <c r="J41" i="1"/>
  <c r="J17" i="1"/>
  <c r="J93" i="1"/>
  <c r="J91" i="1"/>
  <c r="J66" i="1"/>
  <c r="J25" i="1"/>
  <c r="J23" i="1"/>
  <c r="J21" i="1"/>
  <c r="K79" i="1"/>
  <c r="K77" i="1"/>
  <c r="K75" i="1"/>
  <c r="K55" i="1"/>
  <c r="K39" i="1"/>
  <c r="K19" i="1"/>
  <c r="K89" i="1"/>
  <c r="K56" i="1"/>
  <c r="K40" i="1"/>
  <c r="K20" i="1"/>
  <c r="K90" i="1"/>
  <c r="K59" i="1"/>
  <c r="K57" i="1"/>
  <c r="K41" i="1"/>
  <c r="K21" i="1"/>
  <c r="K92" i="1"/>
  <c r="K76" i="1"/>
  <c r="K74" i="1"/>
  <c r="K65" i="1"/>
  <c r="K38" i="1"/>
  <c r="K24" i="1"/>
  <c r="K22" i="1"/>
  <c r="K45" i="1"/>
  <c r="K43" i="1"/>
  <c r="K17" i="1"/>
  <c r="K93" i="1"/>
  <c r="K91" i="1"/>
  <c r="K78" i="1"/>
  <c r="K66" i="1"/>
  <c r="K58" i="1"/>
  <c r="K25" i="1"/>
  <c r="K23" i="1"/>
  <c r="K18" i="1"/>
  <c r="K46" i="1"/>
  <c r="K44" i="1"/>
  <c r="K42" i="1"/>
  <c r="L89" i="1"/>
  <c r="L56" i="1"/>
  <c r="L40" i="1"/>
  <c r="L20" i="1"/>
  <c r="L90" i="1"/>
  <c r="L57" i="1"/>
  <c r="L41" i="1"/>
  <c r="L21" i="1"/>
  <c r="L91" i="1"/>
  <c r="L42" i="1"/>
  <c r="L22" i="1"/>
  <c r="L74" i="1"/>
  <c r="L65" i="1"/>
  <c r="L19" i="1"/>
  <c r="L38" i="1"/>
  <c r="L24" i="1"/>
  <c r="L55" i="1"/>
  <c r="L45" i="1"/>
  <c r="L43" i="1"/>
  <c r="L17" i="1"/>
  <c r="L93" i="1"/>
  <c r="L75" i="1"/>
  <c r="L66" i="1"/>
  <c r="L39" i="1"/>
  <c r="L25" i="1"/>
  <c r="L23" i="1"/>
  <c r="L18" i="1"/>
  <c r="L46" i="1"/>
  <c r="L44" i="1"/>
  <c r="L92" i="1"/>
  <c r="M90" i="1"/>
  <c r="M57" i="1"/>
  <c r="M41" i="1"/>
  <c r="M21" i="1"/>
  <c r="M91" i="1"/>
  <c r="M42" i="1"/>
  <c r="M22" i="1"/>
  <c r="M92" i="1"/>
  <c r="M43" i="1"/>
  <c r="M23" i="1"/>
  <c r="M40" i="1"/>
  <c r="M38" i="1"/>
  <c r="M24" i="1"/>
  <c r="M55" i="1"/>
  <c r="M45" i="1"/>
  <c r="M17" i="1"/>
  <c r="M93" i="1"/>
  <c r="M75" i="1"/>
  <c r="M66" i="1"/>
  <c r="M20" i="1"/>
  <c r="M39" i="1"/>
  <c r="M25" i="1"/>
  <c r="M18" i="1"/>
  <c r="M89" i="1"/>
  <c r="M56" i="1"/>
  <c r="M46" i="1"/>
  <c r="M44" i="1"/>
  <c r="M74" i="1"/>
  <c r="M65" i="1"/>
  <c r="M19" i="1"/>
  <c r="H93" i="1"/>
  <c r="H65" i="1"/>
  <c r="H44" i="1"/>
  <c r="H24" i="1"/>
  <c r="H77" i="1"/>
  <c r="H66" i="1"/>
  <c r="H45" i="1"/>
  <c r="H25" i="1"/>
  <c r="H17" i="1"/>
  <c r="H74" i="1"/>
  <c r="H46" i="1"/>
  <c r="H38" i="1"/>
  <c r="H76" i="1"/>
  <c r="H23" i="1"/>
  <c r="H21" i="1"/>
  <c r="H42" i="1"/>
  <c r="H40" i="1"/>
  <c r="H19" i="1"/>
  <c r="H92" i="1"/>
  <c r="H90" i="1"/>
  <c r="H79" i="1"/>
  <c r="H57" i="1"/>
  <c r="H55" i="1"/>
  <c r="H59" i="1"/>
  <c r="H75" i="1"/>
  <c r="H22" i="1"/>
  <c r="H20" i="1"/>
  <c r="H78" i="1"/>
  <c r="H43" i="1"/>
  <c r="H41" i="1"/>
  <c r="H39" i="1"/>
  <c r="H91" i="1"/>
  <c r="H89" i="1"/>
  <c r="H58" i="1"/>
  <c r="H56" i="1"/>
  <c r="H18" i="1"/>
  <c r="I66" i="1"/>
  <c r="I45" i="1"/>
  <c r="I25" i="1"/>
  <c r="I17" i="1"/>
  <c r="I74" i="1"/>
  <c r="I46" i="1"/>
  <c r="I38" i="1"/>
  <c r="I18" i="1"/>
  <c r="I75" i="1"/>
  <c r="I55" i="1"/>
  <c r="I39" i="1"/>
  <c r="I23" i="1"/>
  <c r="I21" i="1"/>
  <c r="I44" i="1"/>
  <c r="I42" i="1"/>
  <c r="I40" i="1"/>
  <c r="I19" i="1"/>
  <c r="I92" i="1"/>
  <c r="I90" i="1"/>
  <c r="I57" i="1"/>
  <c r="I65" i="1"/>
  <c r="I24" i="1"/>
  <c r="I22" i="1"/>
  <c r="I20" i="1"/>
  <c r="I43" i="1"/>
  <c r="I41" i="1"/>
  <c r="I93" i="1"/>
  <c r="I91" i="1"/>
  <c r="I89" i="1"/>
  <c r="I56" i="1"/>
</calcChain>
</file>

<file path=xl/comments1.xml><?xml version="1.0" encoding="utf-8"?>
<comments xmlns="http://schemas.openxmlformats.org/spreadsheetml/2006/main">
  <authors>
    <author>Jordan Butler</author>
  </authors>
  <commentList>
    <comment ref="P29" authorId="0" shapeId="0">
      <text>
        <r>
          <rPr>
            <b/>
            <sz val="9"/>
            <color indexed="81"/>
            <rFont val="Tahoma"/>
            <family val="2"/>
          </rPr>
          <t>Jordan Butler:</t>
        </r>
        <r>
          <rPr>
            <sz val="9"/>
            <color indexed="81"/>
            <rFont val="Tahoma"/>
            <family val="2"/>
          </rPr>
          <t xml:space="preserve">
2011 Survey</t>
        </r>
      </text>
    </comment>
    <comment ref="S29" authorId="0" shapeId="0">
      <text>
        <r>
          <rPr>
            <b/>
            <sz val="9"/>
            <color indexed="81"/>
            <rFont val="Tahoma"/>
            <family val="2"/>
          </rPr>
          <t>Jordan Butler:</t>
        </r>
        <r>
          <rPr>
            <sz val="9"/>
            <color indexed="81"/>
            <rFont val="Tahoma"/>
            <family val="2"/>
          </rPr>
          <t xml:space="preserve">
2014 Survey</t>
        </r>
      </text>
    </comment>
    <comment ref="P30" authorId="0" shapeId="0">
      <text>
        <r>
          <rPr>
            <b/>
            <sz val="9"/>
            <color indexed="81"/>
            <rFont val="Tahoma"/>
            <family val="2"/>
          </rPr>
          <t>Jordan Butler:</t>
        </r>
        <r>
          <rPr>
            <sz val="9"/>
            <color indexed="81"/>
            <rFont val="Tahoma"/>
            <family val="2"/>
          </rPr>
          <t xml:space="preserve">
2011 Survey</t>
        </r>
      </text>
    </comment>
    <comment ref="S30" authorId="0" shapeId="0">
      <text>
        <r>
          <rPr>
            <b/>
            <sz val="9"/>
            <color indexed="81"/>
            <rFont val="Tahoma"/>
            <family val="2"/>
          </rPr>
          <t>Jordan Butler:</t>
        </r>
        <r>
          <rPr>
            <sz val="9"/>
            <color indexed="81"/>
            <rFont val="Tahoma"/>
            <family val="2"/>
          </rPr>
          <t xml:space="preserve">
2014 Survey</t>
        </r>
      </text>
    </comment>
    <comment ref="P37" authorId="0" shapeId="0">
      <text>
        <r>
          <rPr>
            <b/>
            <sz val="9"/>
            <color indexed="81"/>
            <rFont val="Tahoma"/>
            <family val="2"/>
          </rPr>
          <t>Jordan Butler:</t>
        </r>
        <r>
          <rPr>
            <sz val="9"/>
            <color indexed="81"/>
            <rFont val="Tahoma"/>
            <family val="2"/>
          </rPr>
          <t xml:space="preserve">
2011 Survey</t>
        </r>
      </text>
    </comment>
    <comment ref="S37" authorId="0" shapeId="0">
      <text>
        <r>
          <rPr>
            <b/>
            <sz val="9"/>
            <color indexed="81"/>
            <rFont val="Tahoma"/>
            <family val="2"/>
          </rPr>
          <t>Jordan Butler:</t>
        </r>
        <r>
          <rPr>
            <sz val="9"/>
            <color indexed="81"/>
            <rFont val="Tahoma"/>
            <family val="2"/>
          </rPr>
          <t xml:space="preserve">
2014 Survey</t>
        </r>
      </text>
    </comment>
    <comment ref="P38" authorId="0" shapeId="0">
      <text>
        <r>
          <rPr>
            <b/>
            <sz val="9"/>
            <color indexed="81"/>
            <rFont val="Tahoma"/>
            <family val="2"/>
          </rPr>
          <t>Jordan Butler:</t>
        </r>
        <r>
          <rPr>
            <sz val="9"/>
            <color indexed="81"/>
            <rFont val="Tahoma"/>
            <family val="2"/>
          </rPr>
          <t xml:space="preserve">
2011 Survey</t>
        </r>
      </text>
    </comment>
    <comment ref="S38" authorId="0" shapeId="0">
      <text>
        <r>
          <rPr>
            <b/>
            <sz val="9"/>
            <color indexed="81"/>
            <rFont val="Tahoma"/>
            <family val="2"/>
          </rPr>
          <t>Jordan Butler:</t>
        </r>
        <r>
          <rPr>
            <sz val="9"/>
            <color indexed="81"/>
            <rFont val="Tahoma"/>
            <family val="2"/>
          </rPr>
          <t xml:space="preserve">
2014 Survey</t>
        </r>
      </text>
    </comment>
    <comment ref="P39" authorId="0" shapeId="0">
      <text>
        <r>
          <rPr>
            <b/>
            <sz val="9"/>
            <color indexed="81"/>
            <rFont val="Tahoma"/>
            <family val="2"/>
          </rPr>
          <t>Jordan Butler:</t>
        </r>
        <r>
          <rPr>
            <sz val="9"/>
            <color indexed="81"/>
            <rFont val="Tahoma"/>
            <family val="2"/>
          </rPr>
          <t xml:space="preserve">
2011 Survey</t>
        </r>
      </text>
    </comment>
    <comment ref="S39" authorId="0" shapeId="0">
      <text>
        <r>
          <rPr>
            <b/>
            <sz val="9"/>
            <color indexed="81"/>
            <rFont val="Tahoma"/>
            <family val="2"/>
          </rPr>
          <t>Jordan Butler:</t>
        </r>
        <r>
          <rPr>
            <sz val="9"/>
            <color indexed="81"/>
            <rFont val="Tahoma"/>
            <family val="2"/>
          </rPr>
          <t xml:space="preserve">
2014 Survey</t>
        </r>
      </text>
    </comment>
  </commentList>
</comments>
</file>

<file path=xl/sharedStrings.xml><?xml version="1.0" encoding="utf-8"?>
<sst xmlns="http://schemas.openxmlformats.org/spreadsheetml/2006/main" count="292" uniqueCount="186">
  <si>
    <t>MISSION</t>
  </si>
  <si>
    <t>VISION</t>
  </si>
  <si>
    <t>KEY GOALS, OBJECTIVES, AND PERFORMANCE MEASURES</t>
  </si>
  <si>
    <t>Performance Measures</t>
  </si>
  <si>
    <t>MFR SUBMISSION FOR  FISCAL YEAR:</t>
  </si>
  <si>
    <t>Performance Measure</t>
  </si>
  <si>
    <t>Obj. 1.1</t>
  </si>
  <si>
    <t>Code</t>
  </si>
  <si>
    <t>M101</t>
  </si>
  <si>
    <t>Endnotes / Comments</t>
  </si>
  <si>
    <t>1998 Act.</t>
  </si>
  <si>
    <t>1999 Act.</t>
  </si>
  <si>
    <t>2000 Act.</t>
  </si>
  <si>
    <t>2001 Act.</t>
  </si>
  <si>
    <t>2002 Act.</t>
  </si>
  <si>
    <t>2003 Act.</t>
  </si>
  <si>
    <t>2004 Act.</t>
  </si>
  <si>
    <t>2005 Act.</t>
  </si>
  <si>
    <t>2006 Act.</t>
  </si>
  <si>
    <t>2007 Act.</t>
  </si>
  <si>
    <t>2008 Act.</t>
  </si>
  <si>
    <t>2009 Act.</t>
  </si>
  <si>
    <t>2010 Act.</t>
  </si>
  <si>
    <t>2011 Act.</t>
  </si>
  <si>
    <t>2012 Act.</t>
  </si>
  <si>
    <t>2013 Act.</t>
  </si>
  <si>
    <t>2014 Act.</t>
  </si>
  <si>
    <t>2015 Act.</t>
  </si>
  <si>
    <t>2017 Est.</t>
  </si>
  <si>
    <t>Goal 1.</t>
  </si>
  <si>
    <t>Goal 2.</t>
  </si>
  <si>
    <t>Obj. 2.1</t>
  </si>
  <si>
    <t>Goal 3.</t>
  </si>
  <si>
    <t>Obj. 3.1</t>
  </si>
  <si>
    <t>M301</t>
  </si>
  <si>
    <t>M302</t>
  </si>
  <si>
    <t>M201</t>
  </si>
  <si>
    <t>M202</t>
  </si>
  <si>
    <t>Goal 4.</t>
  </si>
  <si>
    <t>Obj. 4.1</t>
  </si>
  <si>
    <t>M401</t>
  </si>
  <si>
    <t>Goal 5.</t>
  </si>
  <si>
    <t>Obj. 5.1</t>
  </si>
  <si>
    <t>M501</t>
  </si>
  <si>
    <t>objectives for resolving trouble spots, providing timeliness of repair,</t>
  </si>
  <si>
    <t>meeting appointments for installation, answering inquiries to</t>
  </si>
  <si>
    <t>business offices, and maintaining operability of pay telephones</t>
  </si>
  <si>
    <t>Obj. 3.2</t>
  </si>
  <si>
    <t>M502</t>
  </si>
  <si>
    <t>Obj. 1.2</t>
  </si>
  <si>
    <t>Obj. 1.3</t>
  </si>
  <si>
    <t>M102</t>
  </si>
  <si>
    <t>M103</t>
  </si>
  <si>
    <t>Obj. 5.2</t>
  </si>
  <si>
    <t>MFR Data</t>
  </si>
  <si>
    <t>M303</t>
  </si>
  <si>
    <t>M402</t>
  </si>
  <si>
    <t>M203</t>
  </si>
  <si>
    <t>M204</t>
  </si>
  <si>
    <t>M205</t>
  </si>
  <si>
    <t>M206</t>
  </si>
  <si>
    <t>M207</t>
  </si>
  <si>
    <t>Obj. 2.2</t>
  </si>
  <si>
    <t>Obj. 2.3</t>
  </si>
  <si>
    <t>Obj. 2.4</t>
  </si>
  <si>
    <t>Six-year graduation rate for African-American students</t>
  </si>
  <si>
    <t xml:space="preserve">Frostburg State University is a student-centered teaching and learning institution featuring experiential opportunities. The University offers students a distinctive and distinguished baccalaureate education along with a select set of applied master’s and doctoral programs. Frostburg serves regional and statewide economic and workforce development; promotes cultural enrichment, civic responsibility, and sustainability; and prepares future leaders to meet the challenges of a complex and changing global society. </t>
  </si>
  <si>
    <t>Frostburg State University will be recognized as a student-centered teaching and learning institution. The University will be known nationally for its emphasis on experiential education, its commitment to sustainability, and for the quality of its graduates as critical thinkers, life-long learners, and technologically competent global citizens.</t>
  </si>
  <si>
    <t>Address Statewide and regional workforce needs by preparing a changing student population for an era of complexity and globalization.</t>
  </si>
  <si>
    <t>Obj. 1.4</t>
  </si>
  <si>
    <t>M104</t>
  </si>
  <si>
    <t>M105</t>
  </si>
  <si>
    <t>M106</t>
  </si>
  <si>
    <t>M107</t>
  </si>
  <si>
    <t>M108</t>
  </si>
  <si>
    <t>M109</t>
  </si>
  <si>
    <t>Number of undergraduates enrolled in STEM programs</t>
  </si>
  <si>
    <t xml:space="preserve">Number of graduates of STEM programs (annually) </t>
  </si>
  <si>
    <t xml:space="preserve">Number of undergraduates and Master of Arts (MAT) post-bachelor’s enrolled in teacher education </t>
  </si>
  <si>
    <t xml:space="preserve">Number of undergraduates and MAT post-bachelor’s completing teacher training </t>
  </si>
  <si>
    <t>Pass rates for undergraduates and MAT post-bachelor’s on Praxis II exam</t>
  </si>
  <si>
    <t>Number of undergraduates enrolled in Nursing (RN to BSN) program</t>
  </si>
  <si>
    <t>Number of graduates of the Nursing (RN to BSN) program</t>
  </si>
  <si>
    <t>Number of annual off-campus course enrollments</t>
  </si>
  <si>
    <t>Promote an institutional image of academic distinction and ensure stable institutional enrollment through admission of students prepared to succeed in college and persist to graduation.</t>
  </si>
  <si>
    <t>M208</t>
  </si>
  <si>
    <t>M209</t>
  </si>
  <si>
    <t>Second-year retention rate all students</t>
  </si>
  <si>
    <t>Second-year retention rate for minority students</t>
  </si>
  <si>
    <t>Second year retention rate for African-American students</t>
  </si>
  <si>
    <t>Six-year graduation rate all students</t>
  </si>
  <si>
    <t xml:space="preserve">Six-year graduation rate for minority students </t>
  </si>
  <si>
    <t xml:space="preserve">Percent African-American (Fall undergraduate in fiscal year) </t>
  </si>
  <si>
    <t xml:space="preserve">Percent minority (Fall undergraduate in fiscal year) </t>
  </si>
  <si>
    <t xml:space="preserve">Percent of economically disadvantaged students </t>
  </si>
  <si>
    <t>Recruit and retain diverse and talented faculty and staff committed to student learning and University goals.</t>
  </si>
  <si>
    <t>Obj. 3.3</t>
  </si>
  <si>
    <t>Obj. 3.4</t>
  </si>
  <si>
    <t>M304</t>
  </si>
  <si>
    <t>M305</t>
  </si>
  <si>
    <t>Faculty diversity: Women (full-time faculty)</t>
  </si>
  <si>
    <t>African-American (full-time faculty)</t>
  </si>
  <si>
    <t>Achievement of professional accreditation by program</t>
  </si>
  <si>
    <t>Enhance facilities and the campus environment in order to support and reinforce student learning.</t>
  </si>
  <si>
    <t>Percent of replacement cost expended in facility renewal</t>
  </si>
  <si>
    <t>Rate of operating budget reallocation</t>
  </si>
  <si>
    <t>Headcount enrollment (Fall total in fiscal year)</t>
  </si>
  <si>
    <t>Number of graduates with a bachelor’s degree</t>
  </si>
  <si>
    <t>Number of initiatives</t>
  </si>
  <si>
    <t>M503</t>
  </si>
  <si>
    <t>M504</t>
  </si>
  <si>
    <t>M505</t>
  </si>
  <si>
    <t>M506</t>
  </si>
  <si>
    <t>Obj. 5.3</t>
  </si>
  <si>
    <t>Promote economic development in Western Maryland and in the region.</t>
  </si>
  <si>
    <t>Goal 6.</t>
  </si>
  <si>
    <t>Obj. 6.1</t>
  </si>
  <si>
    <t>Obj. 6.2</t>
  </si>
  <si>
    <t>Obj. 6.3</t>
  </si>
  <si>
    <t>Obj. 6.4</t>
  </si>
  <si>
    <t>Obj. 6.5</t>
  </si>
  <si>
    <t>Promote activities that demonstrate the University’s educational distinction.</t>
  </si>
  <si>
    <t>M601</t>
  </si>
  <si>
    <t>M602</t>
  </si>
  <si>
    <t>M603</t>
  </si>
  <si>
    <t>M604</t>
  </si>
  <si>
    <t>M605</t>
  </si>
  <si>
    <t>Funds raised in annual giving ($ millions)</t>
  </si>
  <si>
    <t>Number of students involved in community outreach</t>
  </si>
  <si>
    <t>Number faculty awards</t>
  </si>
  <si>
    <t>Course units taught by FTE core faculty</t>
  </si>
  <si>
    <t>Days of public service per FTE faculty</t>
  </si>
  <si>
    <t>Increase the number of STEM (science, technology, engineering, mathematics) program graduates from 150 in 2014 to 170 in 2019.</t>
  </si>
  <si>
    <t>Increase the number of teacher education graduates above the 2014 level of 129 by 2019.</t>
  </si>
  <si>
    <t xml:space="preserve">Increase the number of baccalaureate-level nursing graduates from 51 in 2014 to above 105 by 2019. </t>
  </si>
  <si>
    <t>Through 2019 maintain the number of students enrolled in courses delivered off campus at a level equal to or greater than the 2014 level of 6,769.</t>
  </si>
  <si>
    <t>Obj. 2.5</t>
  </si>
  <si>
    <t>Obj. 2.6</t>
  </si>
  <si>
    <t>Obj. 2.7</t>
  </si>
  <si>
    <t>Obj. 2.8</t>
  </si>
  <si>
    <t>Attain greater faculty diversity: women from 40.0 percent in 2014; African-Americans from 3.6 percent in 2014 to 4.5 percent in 2019.</t>
  </si>
  <si>
    <t>Increase the number of programs awarded professional accreditation (e.g., NCATE and AACSB) from 9 in 2014 to 10 by 2019.</t>
  </si>
  <si>
    <t>By the 2017 survey year, maintain or surpass the satisfaction of graduates with education received for work at the 2014 level of 92 percent.</t>
  </si>
  <si>
    <t>By the 2017 survey year, maintain the percentage of satisfaction with education for grad/prof school at the 2014 level of 100 percent.</t>
  </si>
  <si>
    <t>Maintain effective use of resources through 2019 by allocating at least two percent of replacement costs to facilities renewal and achieve at least two percent of operating budget for reallocation to priorities.</t>
  </si>
  <si>
    <t>Increase the percentage of graduates employed one year out from 80 percent in survey year 2014 to 97 percent in survey year 2017.</t>
  </si>
  <si>
    <t>Prepare graduates to obtain higher initial median salaries from $35,700 in 2014 to $36,800 in 2017.</t>
  </si>
  <si>
    <t>Sustain or increase the number of economic development initiatives established in 2015 (11) through 2019.</t>
  </si>
  <si>
    <t>Through 2019, continue participation in the system campaign goal.</t>
  </si>
  <si>
    <t>Increase student’s involvement in community outreach from 4,121 in 2014 to 4,280 in 2019.</t>
  </si>
  <si>
    <t>Increase the number of faculty awards from 20 in 2014 to 23 in 2019.</t>
  </si>
  <si>
    <t>PRAXIS II program completer cohorts are based on the degree year (DY) of August, December, January, and May; FY 2016 pass rate data = DY 2015, FY 2015 pass rate data = DY 2014; FY 2014 pass rate data = DY 2013, FY 2013 pass rate data = DY 2012.</t>
  </si>
  <si>
    <t>Off campus duplicative course enrollments for FY (summer, fall, and spring).</t>
  </si>
  <si>
    <t>Cumulative number of program accreditations at the University.</t>
  </si>
  <si>
    <t>Column headings used for this measure reflect the survey years in which the data were gathered. Data contained in the 2002, 2005, 2008, 2011, and 2014 columns are taken from the MHEC-sponsored Alumni Follow up Survey, which is now administered triennially to alumni who graduated the prior year (for instance the 2014 survey was of 2013 graduates, etc.).</t>
  </si>
  <si>
    <t>The weighted average of the mid point of the salary ranges. Column headings used for this measure reflect the survey years in which the data were gathered. Data contained in the 2002, 2005, 2008, 2011, and 2014 columns are taken from the MHEC-sponsored Alumni Follow up Survey, which is now administered triennially to alumni who graduated the prior year (for instance the 2014 survey was of 2013 graduates, etc.).</t>
  </si>
  <si>
    <t>Number of students involved in community outreach is a duplicated count.</t>
  </si>
  <si>
    <t xml:space="preserve">The total number of respondents was low for the 2014 survey administration, as well as the total number who reported enrolled in graduate or professional study options. </t>
  </si>
  <si>
    <t xml:space="preserve">Cumulative number of initiatives attracted to FSU. </t>
  </si>
  <si>
    <t>FY 12 Reflects post September submission adjustment and is based upon updated information supplied by the USM office. FY 2013 and 2014 are Budgeted Only.</t>
  </si>
  <si>
    <t xml:space="preserve">Number of Nursing (RN to BSN) program graduates employed in Maryland </t>
  </si>
  <si>
    <t>Increase the second-year retention rate of all undergraduates from 77 percent in 2014 to 78 percent in 2019 and the six-year graduation rate from 56.0 percent in 2014 to 61.7 percent in 2019.</t>
  </si>
  <si>
    <t>By 2019, maintain the percentage of African-American undergraduates at a level equal to or greater than the 2014 level of 27 percent.</t>
  </si>
  <si>
    <t>By 2019, sustain the percentage of minority undergraduates at a level equal to or greater than the 2014 level of 36.5 percent.</t>
  </si>
  <si>
    <t>Maintain the second-year retention rate of African-American students at a level equal to or greater than the 2014 level of 80 percent.</t>
  </si>
  <si>
    <t>Attain and preserve a six-year graduation rate of African-American students at 54 percent through 2019.</t>
  </si>
  <si>
    <t>Increase the second-year retention rate of minority students from 78 percent in 2014 to 80 percent in 2019.</t>
  </si>
  <si>
    <t>Realize and maintain a six-year graduation rate for minority students of 52 percent through 2019.</t>
  </si>
  <si>
    <t>Maintain the approximate percentage of economically disadvantaged students at 60 percent through 2017.</t>
  </si>
  <si>
    <t>Sustain the Regents’ goal of 7 to 8 course units taught by full-time equivalent (FTE) Core Faculty through 2019.</t>
  </si>
  <si>
    <t>Through fiscal year 2019 sustain the number of days spent in public service per FTE Faculty is at least 11.0 as recorded in fiscal year 2015.</t>
  </si>
  <si>
    <t>Number of graduates working in Maryland (triennial survey)</t>
  </si>
  <si>
    <t>Percent of graduates employed one year out (triennial survey)</t>
  </si>
  <si>
    <t>Satisfaction with education for work (triennial survey)</t>
  </si>
  <si>
    <t>Satisfaction with education for graduate or professional school (triennial survey)</t>
  </si>
  <si>
    <t>N/A</t>
  </si>
  <si>
    <t>Median salary of graduates (triennial survey)</t>
  </si>
  <si>
    <t>Program Code</t>
  </si>
  <si>
    <t>2016 Act.</t>
  </si>
  <si>
    <t>2018 Est.</t>
  </si>
  <si>
    <t>CY/FY/FFY?</t>
  </si>
  <si>
    <t>(ex. X00A01.01)</t>
  </si>
  <si>
    <t>FY</t>
  </si>
  <si>
    <t>using old method for comparison purposes</t>
  </si>
  <si>
    <t>Expected final when USM workload report final</t>
  </si>
  <si>
    <t>Expented final when report is final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</si>
</sst>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_);_(* \(#,##0\);_(* &quot;-&quot;??_);_(@_)"/>
    <numFmt numFmtId="165" formatCode="&quot;$&quot;#,##0.0"/>
    <numFmt numFmtId="166" formatCode="&quot;$&quot;#,##0"/>
    <numFmt numFmtId="167" formatCode="0.0%"/>
    <numFmt numFmtId="168" formatCode="0.0"/>
  </numFmts>
  <fonts count="15"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2"/>
      <color theme="1"/>
      <name val="Garamond"/>
      <family val="1"/>
    </font>
    <font>
      <sz val="12"/>
      <color theme="1"/>
      <name val="Garamond"/>
      <family val="1"/>
    </font>
    <font>
      <sz val="10"/>
      <color theme="1"/>
      <name val="Garamond"/>
      <family val="1"/>
    </font>
    <font>
      <b/>
      <sz val="10"/>
      <color theme="1"/>
      <name val="Garamond"/>
      <family val="1"/>
    </font>
    <font>
      <b/>
      <i/>
      <sz val="10"/>
      <color theme="1"/>
      <name val="Garamond"/>
      <family val="1"/>
    </font>
    <font>
      <sz val="11"/>
      <color theme="1"/>
      <name val="Garamond"/>
      <family val="1"/>
    </font>
    <font>
      <b/>
      <sz val="11"/>
      <color theme="0"/>
      <name val="Arial Narrow"/>
      <family val="2"/>
    </font>
    <font>
      <sz val="10"/>
      <color theme="1"/>
      <name val="Times New Roman"/>
      <family val="1"/>
    </font>
    <font>
      <i/>
      <sz val="11"/>
      <color theme="1"/>
      <name val="Arial Narrow"/>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8">
    <xf numFmtId="0" fontId="0" fillId="0" borderId="0" xfId="0"/>
    <xf numFmtId="0" fontId="3" fillId="0" borderId="0" xfId="0" applyFont="1"/>
    <xf numFmtId="0" fontId="2" fillId="0" borderId="0" xfId="0" applyFont="1"/>
    <xf numFmtId="0" fontId="3" fillId="2" borderId="0" xfId="0" applyFont="1" applyFill="1" applyAlignment="1">
      <alignment horizontal="center" vertical="center"/>
    </xf>
    <xf numFmtId="0" fontId="5" fillId="0" borderId="0" xfId="0" applyFont="1"/>
    <xf numFmtId="0" fontId="6" fillId="0" borderId="0" xfId="0" applyFont="1" applyAlignment="1">
      <alignment vertical="top"/>
    </xf>
    <xf numFmtId="0" fontId="7" fillId="0" borderId="0" xfId="0" applyFont="1" applyAlignment="1">
      <alignment vertical="top"/>
    </xf>
    <xf numFmtId="0" fontId="8" fillId="0" borderId="0" xfId="0" applyFont="1" applyBorder="1" applyAlignment="1">
      <alignment vertical="top"/>
    </xf>
    <xf numFmtId="0" fontId="9" fillId="0" borderId="0" xfId="0" applyFont="1"/>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xf numFmtId="0" fontId="5" fillId="0" borderId="0" xfId="0" applyFont="1" applyAlignment="1">
      <alignment horizontal="left" vertical="top"/>
    </xf>
    <xf numFmtId="0" fontId="4" fillId="0" borderId="0" xfId="0" applyFont="1" applyAlignment="1">
      <alignment horizontal="center" vertical="center"/>
    </xf>
    <xf numFmtId="0" fontId="10" fillId="0" borderId="0" xfId="0" applyFont="1" applyFill="1"/>
    <xf numFmtId="0" fontId="6" fillId="0" borderId="0" xfId="0" applyFont="1" applyAlignment="1">
      <alignment vertical="top" wrapText="1"/>
    </xf>
    <xf numFmtId="0" fontId="2" fillId="0" borderId="0" xfId="0" applyFont="1" applyAlignment="1">
      <alignment horizontal="left" vertical="center"/>
    </xf>
    <xf numFmtId="0" fontId="6" fillId="0" borderId="0" xfId="0" applyFont="1" applyBorder="1" applyAlignment="1">
      <alignment horizontal="left" vertical="top" wrapText="1"/>
    </xf>
    <xf numFmtId="164" fontId="6" fillId="0" borderId="0" xfId="1" applyNumberFormat="1" applyFont="1" applyBorder="1" applyAlignment="1">
      <alignment vertical="top" wrapText="1"/>
    </xf>
    <xf numFmtId="0" fontId="5" fillId="0" borderId="0" xfId="0" applyFont="1"/>
    <xf numFmtId="0" fontId="4" fillId="0" borderId="0" xfId="0" applyFont="1" applyAlignment="1">
      <alignment horizontal="center" vertical="center"/>
    </xf>
    <xf numFmtId="0" fontId="0" fillId="0" borderId="0" xfId="0"/>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5" fillId="0" borderId="0" xfId="0" applyFont="1"/>
    <xf numFmtId="0" fontId="6" fillId="0" borderId="0" xfId="0" applyFont="1" applyBorder="1" applyAlignment="1">
      <alignment vertical="top"/>
    </xf>
    <xf numFmtId="0" fontId="6" fillId="0" borderId="0" xfId="0" applyFont="1"/>
    <xf numFmtId="0" fontId="4" fillId="0" borderId="0" xfId="0" applyFont="1" applyAlignment="1">
      <alignment horizontal="center" vertical="center"/>
    </xf>
    <xf numFmtId="0" fontId="5" fillId="0" borderId="0" xfId="0" applyFont="1"/>
    <xf numFmtId="0" fontId="4" fillId="0" borderId="0" xfId="0" applyFont="1" applyAlignment="1">
      <alignment horizontal="center" vertical="center"/>
    </xf>
    <xf numFmtId="0" fontId="5" fillId="0" borderId="0" xfId="0" applyFont="1"/>
    <xf numFmtId="0" fontId="5" fillId="0" borderId="0" xfId="0" applyFont="1"/>
    <xf numFmtId="0" fontId="6" fillId="0" borderId="0" xfId="0" applyFont="1" applyBorder="1" applyAlignment="1">
      <alignment vertical="top"/>
    </xf>
    <xf numFmtId="0" fontId="6" fillId="0" borderId="0" xfId="0" applyFont="1"/>
    <xf numFmtId="0" fontId="6" fillId="0" borderId="0" xfId="1" applyNumberFormat="1" applyFont="1" applyBorder="1" applyAlignment="1">
      <alignment vertical="top"/>
    </xf>
    <xf numFmtId="0" fontId="4" fillId="0" borderId="0" xfId="0" applyFont="1" applyAlignment="1">
      <alignment horizontal="center" vertical="center"/>
    </xf>
    <xf numFmtId="0" fontId="7" fillId="0" borderId="0" xfId="0" applyFont="1" applyAlignment="1">
      <alignment vertical="top"/>
    </xf>
    <xf numFmtId="0" fontId="5" fillId="0" borderId="0" xfId="0" applyFont="1"/>
    <xf numFmtId="0" fontId="7" fillId="0" borderId="0" xfId="0" applyFont="1" applyAlignment="1">
      <alignment vertical="top"/>
    </xf>
    <xf numFmtId="0" fontId="6" fillId="0" borderId="0" xfId="0" applyFont="1" applyAlignment="1">
      <alignment vertical="top" wrapText="1"/>
    </xf>
    <xf numFmtId="0" fontId="6" fillId="0" borderId="0" xfId="0" applyFont="1" applyBorder="1" applyAlignment="1">
      <alignment vertical="top"/>
    </xf>
    <xf numFmtId="0" fontId="5" fillId="0" borderId="0" xfId="0" applyFont="1"/>
    <xf numFmtId="0" fontId="6" fillId="0" borderId="0" xfId="0" applyFont="1" applyBorder="1" applyAlignment="1">
      <alignment vertical="top"/>
    </xf>
    <xf numFmtId="0" fontId="6" fillId="0" borderId="0" xfId="0" applyFont="1"/>
    <xf numFmtId="0" fontId="4" fillId="0" borderId="0" xfId="0" applyFont="1" applyAlignment="1">
      <alignment horizontal="center" vertical="center"/>
    </xf>
    <xf numFmtId="0" fontId="5" fillId="0" borderId="0" xfId="0" applyFont="1"/>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5" fillId="0" borderId="0" xfId="0" applyFont="1"/>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4" fillId="0" borderId="0" xfId="0" applyFont="1" applyAlignment="1">
      <alignment horizontal="center" vertical="center"/>
    </xf>
    <xf numFmtId="0" fontId="2" fillId="0" borderId="0" xfId="0" applyFont="1" applyProtection="1">
      <protection locked="0"/>
    </xf>
    <xf numFmtId="164" fontId="2" fillId="0" borderId="0" xfId="1" applyNumberFormat="1" applyFont="1" applyProtection="1">
      <protection locked="0"/>
    </xf>
    <xf numFmtId="0" fontId="2" fillId="0" borderId="0" xfId="0" applyFont="1"/>
    <xf numFmtId="164" fontId="6" fillId="0" borderId="0" xfId="1" applyNumberFormat="1" applyFont="1" applyBorder="1" applyAlignment="1">
      <alignment vertical="top" wrapText="1"/>
    </xf>
    <xf numFmtId="0" fontId="6" fillId="0" borderId="0" xfId="0" applyFont="1" applyAlignment="1">
      <alignment vertical="top" wrapText="1"/>
    </xf>
    <xf numFmtId="0" fontId="11" fillId="0" borderId="0" xfId="0" applyFont="1"/>
    <xf numFmtId="0" fontId="6" fillId="0" borderId="0" xfId="0" applyFont="1" applyAlignment="1">
      <alignment vertical="top"/>
    </xf>
    <xf numFmtId="0" fontId="7" fillId="0" borderId="0" xfId="0" applyFont="1" applyAlignment="1">
      <alignment vertical="top"/>
    </xf>
    <xf numFmtId="0" fontId="4" fillId="0" borderId="0" xfId="0" applyFont="1" applyAlignment="1">
      <alignment horizontal="center" vertical="center"/>
    </xf>
    <xf numFmtId="0" fontId="0" fillId="0" borderId="0" xfId="0"/>
    <xf numFmtId="0" fontId="5" fillId="0" borderId="0" xfId="0" applyFont="1"/>
    <xf numFmtId="0" fontId="6" fillId="0" borderId="0" xfId="0" applyFont="1" applyAlignment="1">
      <alignment vertical="top"/>
    </xf>
    <xf numFmtId="0" fontId="7" fillId="0" borderId="0" xfId="0" applyFont="1" applyAlignment="1">
      <alignment vertical="top"/>
    </xf>
    <xf numFmtId="0" fontId="6" fillId="0" borderId="0" xfId="1" applyNumberFormat="1" applyFont="1" applyBorder="1" applyAlignment="1">
      <alignment vertical="top"/>
    </xf>
    <xf numFmtId="0" fontId="4" fillId="0" borderId="0" xfId="0" applyFont="1" applyAlignment="1">
      <alignment horizontal="center" vertical="center"/>
    </xf>
    <xf numFmtId="0" fontId="2" fillId="0" borderId="0" xfId="0" applyFont="1" applyProtection="1">
      <protection locked="0"/>
    </xf>
    <xf numFmtId="0" fontId="2" fillId="0" borderId="0" xfId="0" applyFont="1" applyAlignment="1"/>
    <xf numFmtId="0" fontId="7" fillId="0" borderId="5" xfId="0" applyFont="1" applyBorder="1" applyAlignment="1">
      <alignment horizontal="right" vertical="top" wrapText="1"/>
    </xf>
    <xf numFmtId="0" fontId="7" fillId="0" borderId="6" xfId="0" applyFont="1" applyBorder="1" applyAlignment="1">
      <alignment horizontal="right" vertical="top" wrapText="1"/>
    </xf>
    <xf numFmtId="164" fontId="6" fillId="0" borderId="0" xfId="1" applyNumberFormat="1" applyFont="1" applyBorder="1" applyAlignment="1">
      <alignment vertical="top" wrapText="1"/>
    </xf>
    <xf numFmtId="0" fontId="6" fillId="0" borderId="0" xfId="0" applyFont="1" applyBorder="1" applyAlignment="1">
      <alignment horizontal="left" vertical="top" wrapText="1"/>
    </xf>
    <xf numFmtId="0" fontId="7" fillId="0" borderId="0" xfId="0" applyFont="1" applyBorder="1" applyAlignment="1">
      <alignment vertical="top"/>
    </xf>
    <xf numFmtId="0" fontId="2" fillId="0" borderId="0" xfId="0" applyFont="1" applyAlignment="1">
      <alignment wrapText="1"/>
    </xf>
    <xf numFmtId="0" fontId="12" fillId="0" borderId="0" xfId="0" applyFont="1"/>
    <xf numFmtId="0" fontId="5" fillId="0" borderId="0" xfId="0" applyFont="1" applyBorder="1"/>
    <xf numFmtId="0" fontId="6" fillId="0" borderId="0" xfId="0" applyFont="1" applyAlignment="1">
      <alignment vertical="top" wrapText="1"/>
    </xf>
    <xf numFmtId="0" fontId="2" fillId="0" borderId="0" xfId="0" applyFont="1" applyAlignment="1" applyProtection="1">
      <protection locked="0"/>
    </xf>
    <xf numFmtId="164" fontId="6" fillId="0" borderId="0" xfId="1" applyNumberFormat="1" applyFont="1" applyBorder="1" applyAlignment="1">
      <alignment vertical="top" wrapText="1"/>
    </xf>
    <xf numFmtId="0" fontId="2" fillId="0" borderId="0" xfId="0" applyFont="1" applyAlignment="1" applyProtection="1">
      <alignment wrapText="1"/>
      <protection locked="0"/>
    </xf>
    <xf numFmtId="0" fontId="6" fillId="0" borderId="0" xfId="1" applyNumberFormat="1" applyFont="1" applyBorder="1" applyAlignment="1"/>
    <xf numFmtId="0" fontId="6" fillId="0" borderId="8" xfId="1" applyNumberFormat="1" applyFont="1" applyBorder="1" applyAlignment="1"/>
    <xf numFmtId="0" fontId="6" fillId="0" borderId="10" xfId="1" applyNumberFormat="1" applyFont="1" applyBorder="1" applyAlignment="1"/>
    <xf numFmtId="0" fontId="6" fillId="0" borderId="11" xfId="1" applyNumberFormat="1" applyFont="1" applyBorder="1" applyAlignment="1"/>
    <xf numFmtId="0" fontId="6" fillId="0" borderId="0" xfId="0" applyFont="1" applyAlignment="1">
      <alignment vertical="top" wrapText="1"/>
    </xf>
    <xf numFmtId="0" fontId="6" fillId="0" borderId="0" xfId="0" applyFont="1" applyBorder="1"/>
    <xf numFmtId="0" fontId="4" fillId="0" borderId="0" xfId="0" applyFont="1" applyBorder="1" applyAlignment="1">
      <alignment horizontal="center" vertical="center"/>
    </xf>
    <xf numFmtId="164" fontId="6" fillId="0" borderId="0" xfId="1" applyNumberFormat="1"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9" fontId="2" fillId="0" borderId="0" xfId="2" applyFont="1"/>
    <xf numFmtId="165" fontId="2" fillId="0" borderId="0" xfId="0" applyNumberFormat="1" applyFont="1"/>
    <xf numFmtId="166" fontId="2" fillId="0" borderId="0" xfId="0" applyNumberFormat="1" applyFont="1"/>
    <xf numFmtId="9" fontId="0" fillId="0" borderId="0" xfId="2" applyFont="1"/>
    <xf numFmtId="9" fontId="11" fillId="0" borderId="0" xfId="2" applyFont="1"/>
    <xf numFmtId="9" fontId="2" fillId="0" borderId="0" xfId="2" applyFont="1" applyProtection="1">
      <protection locked="0"/>
    </xf>
    <xf numFmtId="9" fontId="11" fillId="0" borderId="0" xfId="2" applyFont="1" applyAlignment="1">
      <alignment vertical="center"/>
    </xf>
    <xf numFmtId="167" fontId="0" fillId="0" borderId="0" xfId="2" applyNumberFormat="1" applyFont="1"/>
    <xf numFmtId="167" fontId="11" fillId="0" borderId="0" xfId="2" applyNumberFormat="1" applyFont="1" applyAlignment="1">
      <alignment vertical="center"/>
    </xf>
    <xf numFmtId="167" fontId="2" fillId="0" borderId="0" xfId="2" applyNumberFormat="1" applyFont="1" applyProtection="1">
      <protection locked="0"/>
    </xf>
    <xf numFmtId="167" fontId="11" fillId="0" borderId="0" xfId="2" applyNumberFormat="1" applyFont="1"/>
    <xf numFmtId="167" fontId="2" fillId="0" borderId="0" xfId="2" applyNumberFormat="1" applyFont="1"/>
    <xf numFmtId="168" fontId="2" fillId="0" borderId="0" xfId="0" applyNumberFormat="1" applyFont="1"/>
    <xf numFmtId="3" fontId="2" fillId="0" borderId="0" xfId="0" applyNumberFormat="1" applyFont="1"/>
    <xf numFmtId="9" fontId="6" fillId="0" borderId="0" xfId="2" applyFont="1" applyBorder="1" applyAlignment="1"/>
    <xf numFmtId="9" fontId="6" fillId="0" borderId="8" xfId="2" applyFont="1" applyBorder="1" applyAlignment="1"/>
    <xf numFmtId="3" fontId="6" fillId="0" borderId="10" xfId="1" applyNumberFormat="1" applyFont="1" applyBorder="1" applyAlignment="1"/>
    <xf numFmtId="3" fontId="6" fillId="0" borderId="11" xfId="1" applyNumberFormat="1" applyFont="1" applyBorder="1" applyAlignment="1"/>
    <xf numFmtId="167" fontId="6" fillId="0" borderId="0" xfId="2" applyNumberFormat="1" applyFont="1" applyBorder="1" applyAlignment="1">
      <alignment vertical="top"/>
    </xf>
    <xf numFmtId="167" fontId="6" fillId="0" borderId="8" xfId="2" applyNumberFormat="1" applyFont="1" applyBorder="1" applyAlignment="1">
      <alignment vertical="top"/>
    </xf>
    <xf numFmtId="9" fontId="6" fillId="0" borderId="10" xfId="2" applyNumberFormat="1" applyFont="1" applyBorder="1" applyAlignment="1">
      <alignment vertical="top"/>
    </xf>
    <xf numFmtId="9" fontId="6" fillId="0" borderId="11" xfId="2" applyNumberFormat="1" applyFont="1" applyBorder="1" applyAlignment="1">
      <alignment vertical="top"/>
    </xf>
    <xf numFmtId="3" fontId="6" fillId="0" borderId="0" xfId="1" applyNumberFormat="1" applyFont="1" applyBorder="1" applyAlignment="1"/>
    <xf numFmtId="3" fontId="6" fillId="0" borderId="8" xfId="1" applyNumberFormat="1" applyFont="1" applyBorder="1" applyAlignment="1"/>
    <xf numFmtId="165" fontId="6" fillId="0" borderId="0" xfId="1" applyNumberFormat="1" applyFont="1" applyBorder="1" applyAlignment="1"/>
    <xf numFmtId="165" fontId="6" fillId="0" borderId="8" xfId="1" applyNumberFormat="1" applyFont="1" applyBorder="1" applyAlignment="1"/>
    <xf numFmtId="166" fontId="6" fillId="0" borderId="8" xfId="1" applyNumberFormat="1" applyFont="1" applyBorder="1" applyAlignment="1"/>
    <xf numFmtId="167" fontId="6" fillId="0" borderId="10" xfId="2" applyNumberFormat="1" applyFont="1" applyBorder="1" applyAlignment="1"/>
    <xf numFmtId="167" fontId="6" fillId="0" borderId="11" xfId="2" applyNumberFormat="1" applyFont="1" applyBorder="1" applyAlignment="1"/>
    <xf numFmtId="168" fontId="6" fillId="0" borderId="10" xfId="1" applyNumberFormat="1" applyFont="1" applyBorder="1" applyAlignment="1"/>
    <xf numFmtId="168" fontId="6" fillId="0" borderId="11" xfId="1" applyNumberFormat="1" applyFont="1" applyBorder="1" applyAlignment="1"/>
    <xf numFmtId="9" fontId="2" fillId="0" borderId="0" xfId="2" applyFont="1" applyAlignment="1">
      <alignment horizontal="right"/>
    </xf>
    <xf numFmtId="0" fontId="2" fillId="0" borderId="0" xfId="0" applyFont="1" applyAlignment="1">
      <alignment horizontal="right"/>
    </xf>
    <xf numFmtId="167" fontId="2" fillId="0" borderId="0" xfId="2" applyNumberFormat="1" applyFont="1" applyAlignment="1">
      <alignment horizontal="right"/>
    </xf>
    <xf numFmtId="3" fontId="2" fillId="0" borderId="0" xfId="0" applyNumberFormat="1" applyFont="1" applyAlignment="1">
      <alignment horizontal="right"/>
    </xf>
    <xf numFmtId="3" fontId="6" fillId="0" borderId="0" xfId="1" applyNumberFormat="1" applyFont="1" applyBorder="1" applyAlignment="1">
      <alignment horizontal="right"/>
    </xf>
    <xf numFmtId="9" fontId="6" fillId="0" borderId="0" xfId="2" applyFont="1" applyBorder="1" applyAlignment="1">
      <alignment horizontal="right"/>
    </xf>
    <xf numFmtId="166" fontId="6" fillId="0" borderId="0" xfId="1" applyNumberFormat="1" applyFont="1" applyBorder="1" applyAlignment="1">
      <alignment horizontal="right"/>
    </xf>
    <xf numFmtId="0" fontId="6" fillId="0" borderId="10" xfId="1" applyNumberFormat="1" applyFont="1" applyBorder="1" applyAlignment="1">
      <alignment horizontal="right"/>
    </xf>
    <xf numFmtId="0" fontId="6" fillId="0" borderId="0" xfId="1" applyNumberFormat="1" applyFont="1" applyBorder="1" applyAlignment="1">
      <alignment horizontal="right"/>
    </xf>
    <xf numFmtId="9" fontId="6" fillId="0" borderId="10" xfId="2" applyFont="1" applyBorder="1" applyAlignment="1">
      <alignment horizontal="right"/>
    </xf>
    <xf numFmtId="9" fontId="6" fillId="0" borderId="11" xfId="2" applyFont="1" applyBorder="1" applyAlignment="1"/>
    <xf numFmtId="0" fontId="3" fillId="0" borderId="0" xfId="0" applyFont="1" applyAlignment="1">
      <alignment horizontal="right"/>
    </xf>
    <xf numFmtId="0" fontId="3" fillId="0" borderId="0" xfId="0" applyFont="1" applyFill="1"/>
    <xf numFmtId="9" fontId="6" fillId="0" borderId="8" xfId="2" applyFont="1" applyBorder="1" applyAlignment="1">
      <alignment horizontal="right"/>
    </xf>
    <xf numFmtId="9" fontId="6" fillId="0" borderId="0" xfId="2" applyNumberFormat="1" applyFont="1" applyBorder="1" applyAlignment="1"/>
    <xf numFmtId="9" fontId="6" fillId="0" borderId="8" xfId="2" applyNumberFormat="1" applyFont="1" applyBorder="1" applyAlignment="1"/>
    <xf numFmtId="167" fontId="6" fillId="0" borderId="0" xfId="2" applyNumberFormat="1" applyFont="1" applyBorder="1" applyAlignment="1"/>
    <xf numFmtId="167" fontId="6" fillId="0" borderId="8" xfId="2" applyNumberFormat="1" applyFont="1" applyBorder="1" applyAlignment="1"/>
    <xf numFmtId="167" fontId="2" fillId="3" borderId="0" xfId="2" applyNumberFormat="1" applyFont="1" applyFill="1" applyAlignment="1">
      <alignment horizontal="right"/>
    </xf>
    <xf numFmtId="164" fontId="6" fillId="0" borderId="7" xfId="1" applyNumberFormat="1" applyFont="1" applyBorder="1" applyAlignment="1">
      <alignment vertical="top" wrapText="1"/>
    </xf>
    <xf numFmtId="164" fontId="6" fillId="0" borderId="0" xfId="1" applyNumberFormat="1" applyFont="1" applyBorder="1" applyAlignment="1">
      <alignment vertical="top" wrapText="1"/>
    </xf>
    <xf numFmtId="164" fontId="6" fillId="0" borderId="9" xfId="1" applyNumberFormat="1" applyFont="1" applyBorder="1" applyAlignment="1">
      <alignment vertical="top" wrapText="1"/>
    </xf>
    <xf numFmtId="164" fontId="6" fillId="0" borderId="10" xfId="1" applyNumberFormat="1" applyFont="1" applyBorder="1" applyAlignment="1">
      <alignment vertical="top" wrapText="1"/>
    </xf>
    <xf numFmtId="0" fontId="7" fillId="0" borderId="0" xfId="0" applyFont="1" applyAlignment="1">
      <alignment horizontal="left" vertical="top" wrapText="1"/>
    </xf>
    <xf numFmtId="0" fontId="6" fillId="0" borderId="0" xfId="0" applyFont="1" applyAlignment="1">
      <alignment vertical="top" wrapText="1"/>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0" xfId="0" applyFont="1" applyBorder="1" applyAlignment="1">
      <alignment vertical="top" wrapText="1"/>
    </xf>
    <xf numFmtId="0" fontId="7" fillId="0" borderId="0" xfId="0" applyFont="1" applyAlignment="1">
      <alignmen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0" xfId="0" applyFont="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
  <sheetViews>
    <sheetView view="pageLayout" zoomScale="90" zoomScaleNormal="100" zoomScaleSheetLayoutView="115" zoomScalePageLayoutView="90" workbookViewId="0">
      <selection activeCell="P76" sqref="P76"/>
    </sheetView>
  </sheetViews>
  <sheetFormatPr defaultColWidth="6.42578125" defaultRowHeight="15.75" x14ac:dyDescent="0.25"/>
  <cols>
    <col min="1" max="1" width="6.28515625" style="4" bestFit="1" customWidth="1"/>
    <col min="2" max="2" width="6.7109375" style="4" bestFit="1" customWidth="1"/>
    <col min="3" max="3" width="12.7109375" style="4" customWidth="1"/>
    <col min="4" max="15" width="8.5703125" style="4" customWidth="1"/>
    <col min="16" max="16" width="10.28515625" style="13" bestFit="1" customWidth="1"/>
    <col min="17" max="17" width="6.42578125" style="4"/>
    <col min="18" max="23" width="6.42578125" style="4" customWidth="1"/>
    <col min="24" max="16384" width="6.42578125" style="4"/>
  </cols>
  <sheetData>
    <row r="1" spans="1:23" ht="7.9" customHeight="1" x14ac:dyDescent="0.25"/>
    <row r="2" spans="1:23" ht="13.15" customHeight="1" x14ac:dyDescent="0.25">
      <c r="A2" s="154" t="s">
        <v>0</v>
      </c>
      <c r="B2" s="155"/>
      <c r="C2" s="155"/>
      <c r="D2" s="155"/>
      <c r="E2" s="155"/>
      <c r="F2" s="155"/>
      <c r="G2" s="155"/>
      <c r="H2" s="155"/>
      <c r="I2" s="155"/>
      <c r="J2" s="155"/>
      <c r="K2" s="155"/>
      <c r="L2" s="155"/>
      <c r="M2" s="155"/>
      <c r="N2" s="155"/>
      <c r="O2" s="156"/>
      <c r="P2" s="13" t="s">
        <v>7</v>
      </c>
    </row>
    <row r="3" spans="1:23" ht="44.45" customHeight="1" x14ac:dyDescent="0.25">
      <c r="A3" s="157" t="s">
        <v>66</v>
      </c>
      <c r="B3" s="157"/>
      <c r="C3" s="157"/>
      <c r="D3" s="157"/>
      <c r="E3" s="157"/>
      <c r="F3" s="157"/>
      <c r="G3" s="157"/>
      <c r="H3" s="157"/>
      <c r="I3" s="157"/>
      <c r="J3" s="157"/>
      <c r="K3" s="157"/>
      <c r="L3" s="157"/>
      <c r="M3" s="157"/>
      <c r="N3" s="157"/>
      <c r="O3" s="157"/>
      <c r="R3" s="12"/>
      <c r="S3" s="12"/>
      <c r="T3" s="12"/>
      <c r="U3" s="12"/>
      <c r="V3" s="12"/>
      <c r="W3" s="12"/>
    </row>
    <row r="4" spans="1:23" ht="8.25" customHeight="1" x14ac:dyDescent="0.25">
      <c r="A4" s="17"/>
      <c r="B4" s="17"/>
      <c r="C4" s="17"/>
      <c r="D4" s="17"/>
      <c r="E4" s="17"/>
      <c r="F4" s="17"/>
      <c r="G4" s="17"/>
      <c r="H4" s="17"/>
      <c r="I4" s="17"/>
      <c r="J4" s="17"/>
      <c r="K4" s="17"/>
      <c r="L4" s="17"/>
      <c r="M4" s="17"/>
      <c r="N4" s="17"/>
      <c r="O4" s="17"/>
      <c r="R4" s="12"/>
      <c r="S4" s="12"/>
      <c r="T4" s="12"/>
      <c r="U4" s="12"/>
      <c r="V4" s="12"/>
      <c r="W4" s="12"/>
    </row>
    <row r="5" spans="1:23" ht="13.15" customHeight="1" x14ac:dyDescent="0.25">
      <c r="A5" s="154" t="s">
        <v>1</v>
      </c>
      <c r="B5" s="155"/>
      <c r="C5" s="155"/>
      <c r="D5" s="155"/>
      <c r="E5" s="155"/>
      <c r="F5" s="155"/>
      <c r="G5" s="155"/>
      <c r="H5" s="155"/>
      <c r="I5" s="155"/>
      <c r="J5" s="155"/>
      <c r="K5" s="155"/>
      <c r="L5" s="155"/>
      <c r="M5" s="155"/>
      <c r="N5" s="155"/>
      <c r="O5" s="156"/>
    </row>
    <row r="6" spans="1:23" ht="30.6" customHeight="1" x14ac:dyDescent="0.25">
      <c r="A6" s="157" t="s">
        <v>67</v>
      </c>
      <c r="B6" s="157"/>
      <c r="C6" s="157"/>
      <c r="D6" s="157"/>
      <c r="E6" s="157"/>
      <c r="F6" s="157"/>
      <c r="G6" s="157"/>
      <c r="H6" s="157"/>
      <c r="I6" s="157"/>
      <c r="J6" s="157"/>
      <c r="K6" s="157"/>
      <c r="L6" s="157"/>
      <c r="M6" s="157"/>
      <c r="N6" s="157"/>
      <c r="O6" s="157"/>
    </row>
    <row r="7" spans="1:23" s="65" customFormat="1" ht="8.25" customHeight="1" x14ac:dyDescent="0.25">
      <c r="A7" s="75"/>
      <c r="B7" s="75"/>
      <c r="C7" s="75"/>
      <c r="D7" s="75"/>
      <c r="E7" s="75"/>
      <c r="F7" s="75"/>
      <c r="G7" s="75"/>
      <c r="H7" s="75"/>
      <c r="I7" s="75"/>
      <c r="J7" s="75"/>
      <c r="K7" s="75"/>
      <c r="L7" s="75"/>
      <c r="M7" s="75"/>
      <c r="N7" s="75"/>
      <c r="O7" s="75"/>
      <c r="P7" s="69"/>
    </row>
    <row r="8" spans="1:23" ht="13.9" customHeight="1" x14ac:dyDescent="0.25">
      <c r="A8" s="154" t="s">
        <v>2</v>
      </c>
      <c r="B8" s="155"/>
      <c r="C8" s="155"/>
      <c r="D8" s="155"/>
      <c r="E8" s="155"/>
      <c r="F8" s="155"/>
      <c r="G8" s="155"/>
      <c r="H8" s="155"/>
      <c r="I8" s="155"/>
      <c r="J8" s="155"/>
      <c r="K8" s="155"/>
      <c r="L8" s="155"/>
      <c r="M8" s="155"/>
      <c r="N8" s="155"/>
      <c r="O8" s="156"/>
    </row>
    <row r="9" spans="1:23" ht="8.25" customHeight="1" x14ac:dyDescent="0.25">
      <c r="A9" s="5"/>
      <c r="B9" s="6"/>
      <c r="C9" s="15"/>
      <c r="D9" s="15"/>
      <c r="E9" s="15"/>
      <c r="F9" s="15"/>
      <c r="G9" s="15"/>
      <c r="H9" s="15"/>
      <c r="I9" s="15"/>
      <c r="J9" s="15"/>
      <c r="K9" s="15"/>
      <c r="L9" s="15"/>
      <c r="M9" s="15"/>
      <c r="N9" s="15"/>
    </row>
    <row r="10" spans="1:23" s="29" customFormat="1" x14ac:dyDescent="0.25">
      <c r="A10" s="62" t="s">
        <v>29</v>
      </c>
      <c r="B10" s="153" t="s">
        <v>68</v>
      </c>
      <c r="C10" s="153"/>
      <c r="D10" s="153"/>
      <c r="E10" s="153"/>
      <c r="F10" s="153"/>
      <c r="G10" s="153"/>
      <c r="H10" s="153"/>
      <c r="I10" s="153"/>
      <c r="J10" s="153"/>
      <c r="K10" s="153"/>
      <c r="L10" s="153"/>
      <c r="M10" s="153"/>
      <c r="N10" s="153"/>
      <c r="O10" s="153"/>
      <c r="P10" s="30"/>
    </row>
    <row r="11" spans="1:23" s="29" customFormat="1" x14ac:dyDescent="0.25">
      <c r="A11" s="61"/>
      <c r="B11" s="62" t="s">
        <v>6</v>
      </c>
      <c r="C11" s="149" t="s">
        <v>132</v>
      </c>
      <c r="D11" s="149"/>
      <c r="E11" s="149"/>
      <c r="F11" s="149"/>
      <c r="G11" s="149"/>
      <c r="H11" s="149"/>
      <c r="I11" s="149"/>
      <c r="J11" s="149"/>
      <c r="K11" s="149"/>
      <c r="L11" s="149"/>
      <c r="M11" s="149"/>
      <c r="N11" s="149"/>
      <c r="O11" s="149"/>
      <c r="P11" s="30"/>
    </row>
    <row r="12" spans="1:23" s="65" customFormat="1" x14ac:dyDescent="0.25">
      <c r="A12" s="66"/>
      <c r="B12" s="67" t="s">
        <v>49</v>
      </c>
      <c r="C12" s="149" t="s">
        <v>133</v>
      </c>
      <c r="D12" s="149"/>
      <c r="E12" s="149"/>
      <c r="F12" s="149"/>
      <c r="G12" s="149"/>
      <c r="H12" s="149"/>
      <c r="I12" s="149"/>
      <c r="J12" s="149"/>
      <c r="K12" s="149"/>
      <c r="L12" s="149"/>
      <c r="M12" s="149"/>
      <c r="N12" s="149"/>
      <c r="O12" s="149"/>
      <c r="P12" s="69"/>
    </row>
    <row r="13" spans="1:23" s="65" customFormat="1" ht="15.6" customHeight="1" x14ac:dyDescent="0.25">
      <c r="A13" s="66"/>
      <c r="B13" s="67" t="s">
        <v>50</v>
      </c>
      <c r="C13" s="149" t="s">
        <v>134</v>
      </c>
      <c r="D13" s="149"/>
      <c r="E13" s="149"/>
      <c r="F13" s="149"/>
      <c r="G13" s="149"/>
      <c r="H13" s="149"/>
      <c r="I13" s="149"/>
      <c r="J13" s="149"/>
      <c r="K13" s="149"/>
      <c r="L13" s="149"/>
      <c r="M13" s="149"/>
      <c r="N13" s="149"/>
      <c r="O13" s="149"/>
      <c r="P13" s="69"/>
    </row>
    <row r="14" spans="1:23" s="65" customFormat="1" x14ac:dyDescent="0.25">
      <c r="A14" s="66"/>
      <c r="B14" s="67" t="s">
        <v>69</v>
      </c>
      <c r="C14" s="149" t="s">
        <v>135</v>
      </c>
      <c r="D14" s="149"/>
      <c r="E14" s="149"/>
      <c r="F14" s="149"/>
      <c r="G14" s="149"/>
      <c r="H14" s="149"/>
      <c r="I14" s="149"/>
      <c r="J14" s="149"/>
      <c r="K14" s="149"/>
      <c r="L14" s="149"/>
      <c r="M14" s="149"/>
      <c r="N14" s="149"/>
      <c r="O14" s="149"/>
      <c r="P14" s="69"/>
    </row>
    <row r="15" spans="1:23" s="19" customFormat="1" ht="7.15" customHeight="1" x14ac:dyDescent="0.25">
      <c r="A15" s="22"/>
      <c r="B15" s="23"/>
      <c r="C15" s="24"/>
      <c r="D15" s="24"/>
      <c r="E15" s="24"/>
      <c r="F15" s="24"/>
      <c r="G15" s="24"/>
      <c r="H15" s="24"/>
      <c r="I15" s="24"/>
      <c r="J15" s="24"/>
      <c r="K15" s="24"/>
      <c r="L15" s="24"/>
      <c r="M15" s="24"/>
      <c r="N15" s="24"/>
      <c r="O15" s="21"/>
      <c r="P15" s="20"/>
    </row>
    <row r="16" spans="1:23" ht="14.25" customHeight="1" x14ac:dyDescent="0.25">
      <c r="A16" s="7"/>
      <c r="C16" s="150" t="s">
        <v>3</v>
      </c>
      <c r="D16" s="151"/>
      <c r="E16" s="151"/>
      <c r="F16" s="151"/>
      <c r="G16" s="151"/>
      <c r="H16" s="72" t="str">
        <f>'All Data'!$C$1-6&amp;" Act."</f>
        <v>2012 Act.</v>
      </c>
      <c r="I16" s="72" t="str">
        <f>'All Data'!$C$1-5&amp;" Act."</f>
        <v>2013 Act.</v>
      </c>
      <c r="J16" s="72" t="str">
        <f>'All Data'!$C$1-4&amp;" Act."</f>
        <v>2014 Act.</v>
      </c>
      <c r="K16" s="72" t="str">
        <f>'All Data'!$C$1-3&amp;" Act."</f>
        <v>2015 Act.</v>
      </c>
      <c r="L16" s="72" t="str">
        <f>'All Data'!$C$1-2&amp;" Act."</f>
        <v>2016 Act.</v>
      </c>
      <c r="M16" s="72" t="str">
        <f>'All Data'!$C$1-1&amp;" Est."</f>
        <v>2017 Est.</v>
      </c>
      <c r="N16" s="73" t="str">
        <f>'All Data'!$C$1-0&amp;" Est."</f>
        <v>2018 Est.</v>
      </c>
    </row>
    <row r="17" spans="1:16" s="65" customFormat="1" x14ac:dyDescent="0.25">
      <c r="A17" s="7"/>
      <c r="C17" s="144" t="str">
        <f>VLOOKUP($P17,'All Data'!$A$1:$AAC$9859,2,FALSE)</f>
        <v>Number of undergraduates enrolled in STEM programs</v>
      </c>
      <c r="D17" s="145"/>
      <c r="E17" s="145"/>
      <c r="F17" s="145"/>
      <c r="G17" s="145"/>
      <c r="H17" s="84">
        <f>HLOOKUP(H$16,'All Data'!$C$5:$AC$9884,MATCH('MFR - DO NOT EDIT'!$P17,'All Data'!$A$5:$A$9884,0),TRUE)</f>
        <v>721</v>
      </c>
      <c r="I17" s="84">
        <f>HLOOKUP(I$16,'All Data'!$C$5:$AC$9884,MATCH('MFR - DO NOT EDIT'!$P17,'All Data'!$A$5:$A$9884,0),TRUE)</f>
        <v>752</v>
      </c>
      <c r="J17" s="84">
        <f>HLOOKUP(J$16,'All Data'!$C$5:$AC$9884,MATCH('MFR - DO NOT EDIT'!$P17,'All Data'!$A$5:$A$9884,0),TRUE)</f>
        <v>858</v>
      </c>
      <c r="K17" s="84">
        <f>HLOOKUP(K$16,'All Data'!$C$5:$AC$9884,MATCH('MFR - DO NOT EDIT'!$P17,'All Data'!$A$5:$A$9884,0),TRUE)</f>
        <v>913</v>
      </c>
      <c r="L17" s="84">
        <f>HLOOKUP(L$16,'All Data'!$C$5:$AC$9884,MATCH('MFR - DO NOT EDIT'!$P17,'All Data'!$A$5:$A$9884,0),TRUE)</f>
        <v>949</v>
      </c>
      <c r="M17" s="84">
        <f>HLOOKUP(M$16,'All Data'!$C$5:$AC$9884,MATCH('MFR - DO NOT EDIT'!$P17,'All Data'!$A$5:$A$9884,0),TRUE)</f>
        <v>925</v>
      </c>
      <c r="N17" s="85">
        <f>HLOOKUP(N$16,'All Data'!$C$5:$AC$9884,MATCH('MFR - DO NOT EDIT'!$P17,'All Data'!$A$5:$A$9884,0),TRUE)</f>
        <v>950</v>
      </c>
      <c r="P17" s="63" t="s">
        <v>8</v>
      </c>
    </row>
    <row r="18" spans="1:16" s="65" customFormat="1" x14ac:dyDescent="0.25">
      <c r="A18" s="7"/>
      <c r="C18" s="144" t="str">
        <f>VLOOKUP($P18,'All Data'!$A$1:$AAC$9859,2,FALSE)</f>
        <v xml:space="preserve">Number of graduates of STEM programs (annually) </v>
      </c>
      <c r="D18" s="145"/>
      <c r="E18" s="145"/>
      <c r="F18" s="145"/>
      <c r="G18" s="145"/>
      <c r="H18" s="84">
        <f>HLOOKUP(H$16,'All Data'!$C$5:$AC$9884,MATCH('MFR - DO NOT EDIT'!$P18,'All Data'!$A$5:$A$9884,0),TRUE)</f>
        <v>111</v>
      </c>
      <c r="I18" s="84">
        <f>HLOOKUP(I$16,'All Data'!$C$5:$AC$9884,MATCH('MFR - DO NOT EDIT'!$P18,'All Data'!$A$5:$A$9884,0),TRUE)</f>
        <v>114</v>
      </c>
      <c r="J18" s="84">
        <f>HLOOKUP(J$16,'All Data'!$C$5:$AC$9884,MATCH('MFR - DO NOT EDIT'!$P18,'All Data'!$A$5:$A$9884,0),TRUE)</f>
        <v>150</v>
      </c>
      <c r="K18" s="84">
        <f>HLOOKUP(K$16,'All Data'!$C$5:$AC$9884,MATCH('MFR - DO NOT EDIT'!$P18,'All Data'!$A$5:$A$9884,0),TRUE)</f>
        <v>140</v>
      </c>
      <c r="L18" s="84">
        <f>HLOOKUP(L$16,'All Data'!$C$5:$AC$9884,MATCH('MFR - DO NOT EDIT'!$P18,'All Data'!$A$5:$A$9884,0),TRUE)</f>
        <v>128</v>
      </c>
      <c r="M18" s="84">
        <f>HLOOKUP(M$16,'All Data'!$C$5:$AC$9884,MATCH('MFR - DO NOT EDIT'!$P18,'All Data'!$A$5:$A$9884,0),TRUE)</f>
        <v>130</v>
      </c>
      <c r="N18" s="85">
        <f>HLOOKUP(N$16,'All Data'!$C$5:$AC$9884,MATCH('MFR - DO NOT EDIT'!$P18,'All Data'!$A$5:$A$9884,0),TRUE)</f>
        <v>140</v>
      </c>
      <c r="P18" s="69" t="s">
        <v>51</v>
      </c>
    </row>
    <row r="19" spans="1:16" s="65" customFormat="1" ht="27.6" customHeight="1" x14ac:dyDescent="0.25">
      <c r="A19" s="7"/>
      <c r="C19" s="144" t="str">
        <f>VLOOKUP($P19,'All Data'!$A$1:$AAC$9859,2,FALSE)</f>
        <v xml:space="preserve">Number of undergraduates and Master of Arts (MAT) post-bachelor’s enrolled in teacher education </v>
      </c>
      <c r="D19" s="145"/>
      <c r="E19" s="145"/>
      <c r="F19" s="145"/>
      <c r="G19" s="145"/>
      <c r="H19" s="84">
        <f>HLOOKUP(H$16,'All Data'!$C$5:$AC$9884,MATCH('MFR - DO NOT EDIT'!$P19,'All Data'!$A$5:$A$9884,0),TRUE)</f>
        <v>532</v>
      </c>
      <c r="I19" s="84">
        <f>HLOOKUP(I$16,'All Data'!$C$5:$AC$9884,MATCH('MFR - DO NOT EDIT'!$P19,'All Data'!$A$5:$A$9884,0),TRUE)</f>
        <v>512</v>
      </c>
      <c r="J19" s="84">
        <f>HLOOKUP(J$16,'All Data'!$C$5:$AC$9884,MATCH('MFR - DO NOT EDIT'!$P19,'All Data'!$A$5:$A$9884,0),TRUE)</f>
        <v>482</v>
      </c>
      <c r="K19" s="84">
        <f>HLOOKUP(K$16,'All Data'!$C$5:$AC$9884,MATCH('MFR - DO NOT EDIT'!$P19,'All Data'!$A$5:$A$9884,0),TRUE)</f>
        <v>423</v>
      </c>
      <c r="L19" s="84">
        <f>HLOOKUP(L$16,'All Data'!$C$5:$AC$9884,MATCH('MFR - DO NOT EDIT'!$P19,'All Data'!$A$5:$A$9884,0),TRUE)</f>
        <v>414</v>
      </c>
      <c r="M19" s="84">
        <f>HLOOKUP(M$16,'All Data'!$C$5:$AC$9884,MATCH('MFR - DO NOT EDIT'!$P19,'All Data'!$A$5:$A$9884,0),TRUE)</f>
        <v>397</v>
      </c>
      <c r="N19" s="85">
        <f>HLOOKUP(N$16,'All Data'!$C$5:$AC$9884,MATCH('MFR - DO NOT EDIT'!$P19,'All Data'!$A$5:$A$9884,0),TRUE)</f>
        <v>400</v>
      </c>
      <c r="P19" s="69" t="s">
        <v>52</v>
      </c>
    </row>
    <row r="20" spans="1:16" s="65" customFormat="1" ht="27.6" customHeight="1" x14ac:dyDescent="0.25">
      <c r="A20" s="7"/>
      <c r="C20" s="144" t="str">
        <f>VLOOKUP($P20,'All Data'!$A$1:$AAC$9859,2,FALSE)</f>
        <v xml:space="preserve">Number of undergraduates and MAT post-bachelor’s completing teacher training </v>
      </c>
      <c r="D20" s="145"/>
      <c r="E20" s="145"/>
      <c r="F20" s="145"/>
      <c r="G20" s="145"/>
      <c r="H20" s="84">
        <f>HLOOKUP(H$16,'All Data'!$C$5:$AC$9884,MATCH('MFR - DO NOT EDIT'!$P20,'All Data'!$A$5:$A$9884,0),TRUE)</f>
        <v>129</v>
      </c>
      <c r="I20" s="84">
        <f>HLOOKUP(I$16,'All Data'!$C$5:$AC$9884,MATCH('MFR - DO NOT EDIT'!$P20,'All Data'!$A$5:$A$9884,0),TRUE)</f>
        <v>161</v>
      </c>
      <c r="J20" s="84">
        <f>HLOOKUP(J$16,'All Data'!$C$5:$AC$9884,MATCH('MFR - DO NOT EDIT'!$P20,'All Data'!$A$5:$A$9884,0),TRUE)</f>
        <v>129</v>
      </c>
      <c r="K20" s="84">
        <f>HLOOKUP(K$16,'All Data'!$C$5:$AC$9884,MATCH('MFR - DO NOT EDIT'!$P20,'All Data'!$A$5:$A$9884,0),TRUE)</f>
        <v>126</v>
      </c>
      <c r="L20" s="84">
        <f>HLOOKUP(L$16,'All Data'!$C$5:$AC$9884,MATCH('MFR - DO NOT EDIT'!$P20,'All Data'!$A$5:$A$9884,0),TRUE)</f>
        <v>113</v>
      </c>
      <c r="M20" s="84">
        <f>HLOOKUP(M$16,'All Data'!$C$5:$AC$9884,MATCH('MFR - DO NOT EDIT'!$P20,'All Data'!$A$5:$A$9884,0),TRUE)</f>
        <v>120</v>
      </c>
      <c r="N20" s="85">
        <f>HLOOKUP(N$16,'All Data'!$C$5:$AC$9884,MATCH('MFR - DO NOT EDIT'!$P20,'All Data'!$A$5:$A$9884,0),TRUE)</f>
        <v>125</v>
      </c>
      <c r="P20" s="69" t="s">
        <v>70</v>
      </c>
    </row>
    <row r="21" spans="1:16" s="65" customFormat="1" ht="27.6" customHeight="1" x14ac:dyDescent="0.25">
      <c r="A21" s="7"/>
      <c r="C21" s="144" t="str">
        <f>VLOOKUP($P21,'All Data'!$A$1:$AAC$9859,2,FALSE)</f>
        <v>Pass rates for undergraduates and MAT post-bachelor’s on Praxis II exam</v>
      </c>
      <c r="D21" s="145"/>
      <c r="E21" s="145"/>
      <c r="F21" s="145"/>
      <c r="G21" s="145"/>
      <c r="H21" s="108">
        <f>HLOOKUP(H$16,'All Data'!$C$5:$AC$9884,MATCH('MFR - DO NOT EDIT'!$P21,'All Data'!$A$5:$A$9884,0),TRUE)</f>
        <v>0.95</v>
      </c>
      <c r="I21" s="108">
        <f>HLOOKUP(I$16,'All Data'!$C$5:$AC$9884,MATCH('MFR - DO NOT EDIT'!$P21,'All Data'!$A$5:$A$9884,0),TRUE)</f>
        <v>0.97</v>
      </c>
      <c r="J21" s="108">
        <f>HLOOKUP(J$16,'All Data'!$C$5:$AC$9884,MATCH('MFR - DO NOT EDIT'!$P21,'All Data'!$A$5:$A$9884,0),TRUE)</f>
        <v>0.96</v>
      </c>
      <c r="K21" s="108">
        <f>HLOOKUP(K$16,'All Data'!$C$5:$AC$9884,MATCH('MFR - DO NOT EDIT'!$P21,'All Data'!$A$5:$A$9884,0),TRUE)</f>
        <v>0.97</v>
      </c>
      <c r="L21" s="108">
        <f>HLOOKUP(L$16,'All Data'!$C$5:$AC$9884,MATCH('MFR - DO NOT EDIT'!$P21,'All Data'!$A$5:$A$9884,0),TRUE)</f>
        <v>0.98</v>
      </c>
      <c r="M21" s="108">
        <f>HLOOKUP(M$16,'All Data'!$C$5:$AC$9884,MATCH('MFR - DO NOT EDIT'!$P21,'All Data'!$A$5:$A$9884,0),TRUE)</f>
        <v>0.98</v>
      </c>
      <c r="N21" s="109">
        <f>HLOOKUP(N$16,'All Data'!$C$5:$AC$9884,MATCH('MFR - DO NOT EDIT'!$P21,'All Data'!$A$5:$A$9884,0),TRUE)</f>
        <v>0.98</v>
      </c>
      <c r="P21" s="69" t="s">
        <v>71</v>
      </c>
    </row>
    <row r="22" spans="1:16" s="65" customFormat="1" ht="27.6" customHeight="1" x14ac:dyDescent="0.25">
      <c r="A22" s="7"/>
      <c r="C22" s="144" t="str">
        <f>VLOOKUP($P22,'All Data'!$A$1:$AAC$9859,2,FALSE)</f>
        <v>Number of undergraduates enrolled in Nursing (RN to BSN) program</v>
      </c>
      <c r="D22" s="145"/>
      <c r="E22" s="145"/>
      <c r="F22" s="145"/>
      <c r="G22" s="145"/>
      <c r="H22" s="84">
        <f>HLOOKUP(H$16,'All Data'!$C$5:$AC$9884,MATCH('MFR - DO NOT EDIT'!$P22,'All Data'!$A$5:$A$9884,0),TRUE)</f>
        <v>32</v>
      </c>
      <c r="I22" s="84">
        <f>HLOOKUP(I$16,'All Data'!$C$5:$AC$9884,MATCH('MFR - DO NOT EDIT'!$P22,'All Data'!$A$5:$A$9884,0),TRUE)</f>
        <v>100</v>
      </c>
      <c r="J22" s="84">
        <f>HLOOKUP(J$16,'All Data'!$C$5:$AC$9884,MATCH('MFR - DO NOT EDIT'!$P22,'All Data'!$A$5:$A$9884,0),TRUE)</f>
        <v>224</v>
      </c>
      <c r="K22" s="84">
        <f>HLOOKUP(K$16,'All Data'!$C$5:$AC$9884,MATCH('MFR - DO NOT EDIT'!$P22,'All Data'!$A$5:$A$9884,0),TRUE)</f>
        <v>375</v>
      </c>
      <c r="L22" s="84">
        <f>HLOOKUP(L$16,'All Data'!$C$5:$AC$9884,MATCH('MFR - DO NOT EDIT'!$P22,'All Data'!$A$5:$A$9884,0),TRUE)</f>
        <v>457</v>
      </c>
      <c r="M22" s="84">
        <f>HLOOKUP(M$16,'All Data'!$C$5:$AC$9884,MATCH('MFR - DO NOT EDIT'!$P22,'All Data'!$A$5:$A$9884,0),TRUE)</f>
        <v>446</v>
      </c>
      <c r="N22" s="85">
        <f>HLOOKUP(N$16,'All Data'!$C$5:$AC$9884,MATCH('MFR - DO NOT EDIT'!$P22,'All Data'!$A$5:$A$9884,0),TRUE)</f>
        <v>460</v>
      </c>
      <c r="P22" s="69" t="s">
        <v>72</v>
      </c>
    </row>
    <row r="23" spans="1:16" s="65" customFormat="1" x14ac:dyDescent="0.25">
      <c r="A23" s="7"/>
      <c r="C23" s="144" t="str">
        <f>VLOOKUP($P23,'All Data'!$A$1:$AAC$9859,2,FALSE)</f>
        <v>Number of graduates of the Nursing (RN to BSN) program</v>
      </c>
      <c r="D23" s="145"/>
      <c r="E23" s="145"/>
      <c r="F23" s="145"/>
      <c r="G23" s="145"/>
      <c r="H23" s="84">
        <f>HLOOKUP(H$16,'All Data'!$C$5:$AC$9884,MATCH('MFR - DO NOT EDIT'!$P23,'All Data'!$A$5:$A$9884,0),TRUE)</f>
        <v>10</v>
      </c>
      <c r="I23" s="84">
        <f>HLOOKUP(I$16,'All Data'!$C$5:$AC$9884,MATCH('MFR - DO NOT EDIT'!$P23,'All Data'!$A$5:$A$9884,0),TRUE)</f>
        <v>16</v>
      </c>
      <c r="J23" s="84">
        <f>HLOOKUP(J$16,'All Data'!$C$5:$AC$9884,MATCH('MFR - DO NOT EDIT'!$P23,'All Data'!$A$5:$A$9884,0),TRUE)</f>
        <v>51</v>
      </c>
      <c r="K23" s="84">
        <f>HLOOKUP(K$16,'All Data'!$C$5:$AC$9884,MATCH('MFR - DO NOT EDIT'!$P23,'All Data'!$A$5:$A$9884,0),TRUE)</f>
        <v>97</v>
      </c>
      <c r="L23" s="84">
        <f>HLOOKUP(L$16,'All Data'!$C$5:$AC$9884,MATCH('MFR - DO NOT EDIT'!$P23,'All Data'!$A$5:$A$9884,0),TRUE)</f>
        <v>139</v>
      </c>
      <c r="M23" s="84">
        <f>HLOOKUP(M$16,'All Data'!$C$5:$AC$9884,MATCH('MFR - DO NOT EDIT'!$P23,'All Data'!$A$5:$A$9884,0),TRUE)</f>
        <v>142</v>
      </c>
      <c r="N23" s="85">
        <f>HLOOKUP(N$16,'All Data'!$C$5:$AC$9884,MATCH('MFR - DO NOT EDIT'!$P23,'All Data'!$A$5:$A$9884,0),TRUE)</f>
        <v>145</v>
      </c>
      <c r="P23" s="69" t="s">
        <v>73</v>
      </c>
    </row>
    <row r="24" spans="1:16" s="65" customFormat="1" ht="29.45" customHeight="1" x14ac:dyDescent="0.25">
      <c r="A24" s="7"/>
      <c r="C24" s="144" t="str">
        <f>VLOOKUP($P24,'All Data'!$A$1:$AAC$9859,2,FALSE)</f>
        <v xml:space="preserve">Number of Nursing (RN to BSN) program graduates employed in Maryland </v>
      </c>
      <c r="D24" s="145"/>
      <c r="E24" s="145"/>
      <c r="F24" s="145"/>
      <c r="G24" s="145"/>
      <c r="H24" s="84">
        <f>HLOOKUP(H$16,'All Data'!$C$5:$AC$9884,MATCH('MFR - DO NOT EDIT'!$P24,'All Data'!$A$5:$A$9884,0),TRUE)</f>
        <v>9</v>
      </c>
      <c r="I24" s="84">
        <f>HLOOKUP(I$16,'All Data'!$C$5:$AC$9884,MATCH('MFR - DO NOT EDIT'!$P24,'All Data'!$A$5:$A$9884,0),TRUE)</f>
        <v>16</v>
      </c>
      <c r="J24" s="84">
        <f>HLOOKUP(J$16,'All Data'!$C$5:$AC$9884,MATCH('MFR - DO NOT EDIT'!$P24,'All Data'!$A$5:$A$9884,0),TRUE)</f>
        <v>25</v>
      </c>
      <c r="K24" s="84">
        <f>HLOOKUP(K$16,'All Data'!$C$5:$AC$9884,MATCH('MFR - DO NOT EDIT'!$P24,'All Data'!$A$5:$A$9884,0),TRUE)</f>
        <v>76</v>
      </c>
      <c r="L24" s="84">
        <f>HLOOKUP(L$16,'All Data'!$C$5:$AC$9884,MATCH('MFR - DO NOT EDIT'!$P24,'All Data'!$A$5:$A$9884,0),TRUE)</f>
        <v>97</v>
      </c>
      <c r="M24" s="84">
        <f>HLOOKUP(M$16,'All Data'!$C$5:$AC$9884,MATCH('MFR - DO NOT EDIT'!$P24,'All Data'!$A$5:$A$9884,0),TRUE)</f>
        <v>101</v>
      </c>
      <c r="N24" s="85">
        <f>HLOOKUP(N$16,'All Data'!$C$5:$AC$9884,MATCH('MFR - DO NOT EDIT'!$P24,'All Data'!$A$5:$A$9884,0),TRUE)</f>
        <v>104</v>
      </c>
      <c r="P24" s="69" t="s">
        <v>74</v>
      </c>
    </row>
    <row r="25" spans="1:16" s="65" customFormat="1" x14ac:dyDescent="0.25">
      <c r="A25" s="7"/>
      <c r="C25" s="146" t="str">
        <f>VLOOKUP($P25,'All Data'!$A$1:$AAC$9859,2,FALSE)</f>
        <v>Number of annual off-campus course enrollments</v>
      </c>
      <c r="D25" s="147"/>
      <c r="E25" s="147"/>
      <c r="F25" s="147"/>
      <c r="G25" s="147"/>
      <c r="H25" s="110">
        <f>HLOOKUP(H$16,'All Data'!$C$5:$AC$9884,MATCH('MFR - DO NOT EDIT'!$P25,'All Data'!$A$5:$A$9884,0),TRUE)</f>
        <v>5144</v>
      </c>
      <c r="I25" s="110">
        <f>HLOOKUP(I$16,'All Data'!$C$5:$AC$9884,MATCH('MFR - DO NOT EDIT'!$P25,'All Data'!$A$5:$A$9884,0),TRUE)</f>
        <v>5990</v>
      </c>
      <c r="J25" s="110">
        <f>HLOOKUP(J$16,'All Data'!$C$5:$AC$9884,MATCH('MFR - DO NOT EDIT'!$P25,'All Data'!$A$5:$A$9884,0),TRUE)</f>
        <v>6769</v>
      </c>
      <c r="K25" s="110">
        <f>HLOOKUP(K$16,'All Data'!$C$5:$AC$9884,MATCH('MFR - DO NOT EDIT'!$P25,'All Data'!$A$5:$A$9884,0),TRUE)</f>
        <v>7830</v>
      </c>
      <c r="L25" s="110">
        <f>HLOOKUP(L$16,'All Data'!$C$5:$AC$9884,MATCH('MFR - DO NOT EDIT'!$P25,'All Data'!$A$5:$A$9884,0),TRUE)</f>
        <v>8268</v>
      </c>
      <c r="M25" s="110">
        <f>HLOOKUP(M$16,'All Data'!$C$5:$AC$9884,MATCH('MFR - DO NOT EDIT'!$P25,'All Data'!$A$5:$A$9884,0),TRUE)</f>
        <v>8275</v>
      </c>
      <c r="N25" s="111">
        <f>HLOOKUP(N$16,'All Data'!$C$5:$AC$9884,MATCH('MFR - DO NOT EDIT'!$P25,'All Data'!$A$5:$A$9884,0),TRUE)</f>
        <v>8280</v>
      </c>
      <c r="P25" s="69" t="s">
        <v>75</v>
      </c>
    </row>
    <row r="26" spans="1:16" s="65" customFormat="1" ht="50.45" customHeight="1" x14ac:dyDescent="0.25">
      <c r="A26" s="43"/>
      <c r="B26" s="79"/>
      <c r="C26" s="74"/>
      <c r="D26" s="74"/>
      <c r="E26" s="74"/>
      <c r="F26" s="74"/>
      <c r="G26" s="74"/>
      <c r="H26" s="68"/>
      <c r="I26" s="68"/>
      <c r="J26" s="68"/>
      <c r="K26" s="68"/>
      <c r="L26" s="68"/>
      <c r="M26" s="68"/>
      <c r="N26" s="68"/>
      <c r="O26" s="79"/>
      <c r="P26" s="69"/>
    </row>
    <row r="27" spans="1:16" s="65" customFormat="1" ht="28.15" customHeight="1" x14ac:dyDescent="0.25">
      <c r="A27" s="67" t="s">
        <v>30</v>
      </c>
      <c r="B27" s="152" t="s">
        <v>84</v>
      </c>
      <c r="C27" s="152"/>
      <c r="D27" s="152"/>
      <c r="E27" s="152"/>
      <c r="F27" s="152"/>
      <c r="G27" s="152"/>
      <c r="H27" s="152"/>
      <c r="I27" s="152"/>
      <c r="J27" s="152"/>
      <c r="K27" s="152"/>
      <c r="L27" s="152"/>
      <c r="M27" s="152"/>
      <c r="N27" s="152"/>
      <c r="O27" s="152"/>
      <c r="P27" s="69"/>
    </row>
    <row r="28" spans="1:16" s="65" customFormat="1" ht="27" customHeight="1" x14ac:dyDescent="0.25">
      <c r="A28" s="43"/>
      <c r="B28" s="67" t="s">
        <v>31</v>
      </c>
      <c r="C28" s="149" t="s">
        <v>161</v>
      </c>
      <c r="D28" s="149"/>
      <c r="E28" s="149"/>
      <c r="F28" s="149"/>
      <c r="G28" s="149"/>
      <c r="H28" s="149"/>
      <c r="I28" s="149"/>
      <c r="J28" s="149"/>
      <c r="K28" s="149"/>
      <c r="L28" s="149"/>
      <c r="M28" s="149"/>
      <c r="N28" s="149"/>
      <c r="O28" s="149"/>
      <c r="P28" s="69"/>
    </row>
    <row r="29" spans="1:16" s="65" customFormat="1" x14ac:dyDescent="0.25">
      <c r="A29" s="43"/>
      <c r="B29" s="67" t="s">
        <v>62</v>
      </c>
      <c r="C29" s="149" t="s">
        <v>162</v>
      </c>
      <c r="D29" s="149"/>
      <c r="E29" s="149"/>
      <c r="F29" s="149"/>
      <c r="G29" s="149"/>
      <c r="H29" s="149"/>
      <c r="I29" s="149"/>
      <c r="J29" s="149"/>
      <c r="K29" s="149"/>
      <c r="L29" s="149"/>
      <c r="M29" s="149"/>
      <c r="N29" s="149"/>
      <c r="O29" s="149"/>
      <c r="P29" s="69"/>
    </row>
    <row r="30" spans="1:16" s="65" customFormat="1" x14ac:dyDescent="0.25">
      <c r="A30" s="43"/>
      <c r="B30" s="67" t="s">
        <v>63</v>
      </c>
      <c r="C30" s="149" t="s">
        <v>163</v>
      </c>
      <c r="D30" s="149"/>
      <c r="E30" s="149"/>
      <c r="F30" s="149"/>
      <c r="G30" s="149"/>
      <c r="H30" s="149"/>
      <c r="I30" s="149"/>
      <c r="J30" s="149"/>
      <c r="K30" s="149"/>
      <c r="L30" s="149"/>
      <c r="M30" s="149"/>
      <c r="N30" s="149"/>
      <c r="O30" s="149"/>
      <c r="P30" s="69"/>
    </row>
    <row r="31" spans="1:16" s="65" customFormat="1" x14ac:dyDescent="0.25">
      <c r="A31" s="43"/>
      <c r="B31" s="67" t="s">
        <v>64</v>
      </c>
      <c r="C31" s="149" t="s">
        <v>164</v>
      </c>
      <c r="D31" s="149"/>
      <c r="E31" s="149"/>
      <c r="F31" s="149"/>
      <c r="G31" s="149"/>
      <c r="H31" s="149"/>
      <c r="I31" s="149"/>
      <c r="J31" s="149"/>
      <c r="K31" s="149"/>
      <c r="L31" s="149"/>
      <c r="M31" s="149"/>
      <c r="N31" s="149"/>
      <c r="O31" s="149"/>
      <c r="P31" s="69"/>
    </row>
    <row r="32" spans="1:16" s="65" customFormat="1" x14ac:dyDescent="0.25">
      <c r="A32" s="43"/>
      <c r="B32" s="67" t="s">
        <v>136</v>
      </c>
      <c r="C32" s="149" t="s">
        <v>165</v>
      </c>
      <c r="D32" s="149"/>
      <c r="E32" s="149"/>
      <c r="F32" s="149"/>
      <c r="G32" s="149"/>
      <c r="H32" s="149"/>
      <c r="I32" s="149"/>
      <c r="J32" s="149"/>
      <c r="K32" s="149"/>
      <c r="L32" s="149"/>
      <c r="M32" s="149"/>
      <c r="N32" s="149"/>
      <c r="O32" s="149"/>
      <c r="P32" s="69"/>
    </row>
    <row r="33" spans="1:16" s="65" customFormat="1" x14ac:dyDescent="0.25">
      <c r="A33" s="43"/>
      <c r="B33" s="67" t="s">
        <v>137</v>
      </c>
      <c r="C33" s="149" t="s">
        <v>166</v>
      </c>
      <c r="D33" s="149"/>
      <c r="E33" s="149"/>
      <c r="F33" s="149"/>
      <c r="G33" s="149"/>
      <c r="H33" s="149"/>
      <c r="I33" s="149"/>
      <c r="J33" s="149"/>
      <c r="K33" s="149"/>
      <c r="L33" s="149"/>
      <c r="M33" s="149"/>
      <c r="N33" s="149"/>
      <c r="O33" s="149"/>
      <c r="P33" s="69"/>
    </row>
    <row r="34" spans="1:16" s="65" customFormat="1" x14ac:dyDescent="0.25">
      <c r="A34" s="43"/>
      <c r="B34" s="67" t="s">
        <v>138</v>
      </c>
      <c r="C34" s="149" t="s">
        <v>167</v>
      </c>
      <c r="D34" s="149"/>
      <c r="E34" s="149"/>
      <c r="F34" s="149"/>
      <c r="G34" s="149"/>
      <c r="H34" s="149"/>
      <c r="I34" s="149"/>
      <c r="J34" s="149"/>
      <c r="K34" s="149"/>
      <c r="L34" s="149"/>
      <c r="M34" s="149"/>
      <c r="N34" s="149"/>
      <c r="O34" s="149"/>
      <c r="P34" s="69"/>
    </row>
    <row r="35" spans="1:16" s="65" customFormat="1" x14ac:dyDescent="0.25">
      <c r="A35" s="43"/>
      <c r="B35" s="67" t="s">
        <v>139</v>
      </c>
      <c r="C35" s="149" t="s">
        <v>168</v>
      </c>
      <c r="D35" s="149"/>
      <c r="E35" s="149"/>
      <c r="F35" s="149"/>
      <c r="G35" s="149"/>
      <c r="H35" s="149"/>
      <c r="I35" s="149"/>
      <c r="J35" s="149"/>
      <c r="K35" s="149"/>
      <c r="L35" s="149"/>
      <c r="M35" s="149"/>
      <c r="N35" s="149"/>
      <c r="O35" s="149"/>
      <c r="P35" s="69"/>
    </row>
    <row r="36" spans="1:16" s="65" customFormat="1" ht="8.4499999999999993" customHeight="1" x14ac:dyDescent="0.25">
      <c r="A36" s="43"/>
      <c r="C36" s="74"/>
      <c r="D36" s="74"/>
      <c r="E36" s="74"/>
      <c r="F36" s="74"/>
      <c r="G36" s="74"/>
      <c r="H36" s="68"/>
      <c r="I36" s="68"/>
      <c r="J36" s="68"/>
      <c r="K36" s="68"/>
      <c r="L36" s="68"/>
      <c r="M36" s="68"/>
      <c r="N36" s="68"/>
      <c r="O36" s="44"/>
      <c r="P36" s="69"/>
    </row>
    <row r="37" spans="1:16" s="25" customFormat="1" ht="15.6" customHeight="1" x14ac:dyDescent="0.25">
      <c r="A37" s="26"/>
      <c r="C37" s="150" t="s">
        <v>3</v>
      </c>
      <c r="D37" s="151"/>
      <c r="E37" s="151"/>
      <c r="F37" s="151"/>
      <c r="G37" s="151"/>
      <c r="H37" s="72" t="str">
        <f>'All Data'!$C$1-6&amp;" Act."</f>
        <v>2012 Act.</v>
      </c>
      <c r="I37" s="72" t="str">
        <f>'All Data'!$C$1-5&amp;" Act."</f>
        <v>2013 Act.</v>
      </c>
      <c r="J37" s="72" t="str">
        <f>'All Data'!$C$1-4&amp;" Act."</f>
        <v>2014 Act.</v>
      </c>
      <c r="K37" s="72" t="str">
        <f>'All Data'!$C$1-3&amp;" Act."</f>
        <v>2015 Act.</v>
      </c>
      <c r="L37" s="72" t="str">
        <f>'All Data'!$C$1-2&amp;" Act."</f>
        <v>2016 Act.</v>
      </c>
      <c r="M37" s="72" t="str">
        <f>'All Data'!$C$1-1&amp;" Est."</f>
        <v>2017 Est.</v>
      </c>
      <c r="N37" s="73" t="str">
        <f>'All Data'!$C$1-0&amp;" Est."</f>
        <v>2018 Est.</v>
      </c>
      <c r="O37" s="27"/>
      <c r="P37" s="28"/>
    </row>
    <row r="38" spans="1:16" s="25" customFormat="1" x14ac:dyDescent="0.25">
      <c r="A38" s="26"/>
      <c r="C38" s="144" t="str">
        <f>VLOOKUP($P38,'All Data'!$A$1:$AAC$9859,2,FALSE)</f>
        <v>Second-year retention rate all students</v>
      </c>
      <c r="D38" s="145"/>
      <c r="E38" s="145"/>
      <c r="F38" s="145"/>
      <c r="G38" s="145"/>
      <c r="H38" s="112">
        <f>HLOOKUP(H$16,'All Data'!$C$5:$AC$9884,MATCH('MFR - DO NOT EDIT'!$P38,'All Data'!$A$5:$A$9884,0),TRUE)</f>
        <v>0.71</v>
      </c>
      <c r="I38" s="112">
        <f>HLOOKUP(I$16,'All Data'!$C$5:$AC$9884,MATCH('MFR - DO NOT EDIT'!$P38,'All Data'!$A$5:$A$9884,0),TRUE)</f>
        <v>0.72</v>
      </c>
      <c r="J38" s="112">
        <f>HLOOKUP(J$16,'All Data'!$C$5:$AC$9884,MATCH('MFR - DO NOT EDIT'!$P38,'All Data'!$A$5:$A$9884,0),TRUE)</f>
        <v>0.77</v>
      </c>
      <c r="K38" s="112">
        <f>HLOOKUP(K$16,'All Data'!$C$5:$AC$9884,MATCH('MFR - DO NOT EDIT'!$P38,'All Data'!$A$5:$A$9884,0),TRUE)</f>
        <v>0.748</v>
      </c>
      <c r="L38" s="112">
        <f>HLOOKUP(L$16,'All Data'!$C$5:$AC$9884,MATCH('MFR - DO NOT EDIT'!$P38,'All Data'!$A$5:$A$9884,0),TRUE)</f>
        <v>0.76800000000000002</v>
      </c>
      <c r="M38" s="112">
        <f>HLOOKUP(M$16,'All Data'!$C$5:$AC$9884,MATCH('MFR - DO NOT EDIT'!$P38,'All Data'!$A$5:$A$9884,0),TRUE)</f>
        <v>0.77</v>
      </c>
      <c r="N38" s="113">
        <f>HLOOKUP(N$16,'All Data'!$C$5:$AC$9884,MATCH('MFR - DO NOT EDIT'!$P38,'All Data'!$A$5:$A$9884,0),TRUE)</f>
        <v>0.78</v>
      </c>
      <c r="O38" s="27"/>
      <c r="P38" s="36" t="s">
        <v>36</v>
      </c>
    </row>
    <row r="39" spans="1:16" s="65" customFormat="1" x14ac:dyDescent="0.25">
      <c r="A39" s="43"/>
      <c r="C39" s="144" t="str">
        <f>VLOOKUP($P39,'All Data'!$A$1:$AAC$9859,2,FALSE)</f>
        <v>Six-year graduation rate all students</v>
      </c>
      <c r="D39" s="145"/>
      <c r="E39" s="145"/>
      <c r="F39" s="145"/>
      <c r="G39" s="145"/>
      <c r="H39" s="112">
        <f>HLOOKUP(H$16,'All Data'!$C$5:$AC$9884,MATCH('MFR - DO NOT EDIT'!$P39,'All Data'!$A$5:$A$9884,0),TRUE)</f>
        <v>0.53</v>
      </c>
      <c r="I39" s="112">
        <f>HLOOKUP(I$16,'All Data'!$C$5:$AC$9884,MATCH('MFR - DO NOT EDIT'!$P39,'All Data'!$A$5:$A$9884,0),TRUE)</f>
        <v>0.52600000000000002</v>
      </c>
      <c r="J39" s="112">
        <f>HLOOKUP(J$16,'All Data'!$C$5:$AC$9884,MATCH('MFR - DO NOT EDIT'!$P39,'All Data'!$A$5:$A$9884,0),TRUE)</f>
        <v>0.56000000000000005</v>
      </c>
      <c r="K39" s="112">
        <f>HLOOKUP(K$16,'All Data'!$C$5:$AC$9884,MATCH('MFR - DO NOT EDIT'!$P39,'All Data'!$A$5:$A$9884,0),TRUE)</f>
        <v>0.55600000000000005</v>
      </c>
      <c r="L39" s="112">
        <f>HLOOKUP(L$16,'All Data'!$C$5:$AC$9884,MATCH('MFR - DO NOT EDIT'!$P39,'All Data'!$A$5:$A$9884,0),TRUE)</f>
        <v>0.61699999999999999</v>
      </c>
      <c r="M39" s="112">
        <f>HLOOKUP(M$16,'All Data'!$C$5:$AC$9884,MATCH('MFR - DO NOT EDIT'!$P39,'All Data'!$A$5:$A$9884,0),TRUE)</f>
        <v>0.62</v>
      </c>
      <c r="N39" s="113">
        <f>HLOOKUP(N$16,'All Data'!$C$5:$AC$9884,MATCH('MFR - DO NOT EDIT'!$P39,'All Data'!$A$5:$A$9884,0),TRUE)</f>
        <v>0.63</v>
      </c>
      <c r="O39" s="44"/>
      <c r="P39" s="69" t="s">
        <v>37</v>
      </c>
    </row>
    <row r="40" spans="1:16" s="65" customFormat="1" x14ac:dyDescent="0.25">
      <c r="A40" s="43"/>
      <c r="C40" s="144" t="str">
        <f>VLOOKUP($P40,'All Data'!$A$1:$AAC$9859,2,FALSE)</f>
        <v xml:space="preserve">Percent African-American (Fall undergraduate in fiscal year) </v>
      </c>
      <c r="D40" s="145"/>
      <c r="E40" s="145"/>
      <c r="F40" s="145"/>
      <c r="G40" s="145"/>
      <c r="H40" s="112">
        <f>HLOOKUP(H$16,'All Data'!$C$5:$AC$9884,MATCH('MFR - DO NOT EDIT'!$P40,'All Data'!$A$5:$A$9884,0),TRUE)</f>
        <v>0.24399999999999999</v>
      </c>
      <c r="I40" s="112">
        <f>HLOOKUP(I$16,'All Data'!$C$5:$AC$9884,MATCH('MFR - DO NOT EDIT'!$P40,'All Data'!$A$5:$A$9884,0),TRUE)</f>
        <v>0.25</v>
      </c>
      <c r="J40" s="112">
        <f>HLOOKUP(J$16,'All Data'!$C$5:$AC$9884,MATCH('MFR - DO NOT EDIT'!$P40,'All Data'!$A$5:$A$9884,0),TRUE)</f>
        <v>0.27</v>
      </c>
      <c r="K40" s="112">
        <f>HLOOKUP(K$16,'All Data'!$C$5:$AC$9884,MATCH('MFR - DO NOT EDIT'!$P40,'All Data'!$A$5:$A$9884,0),TRUE)</f>
        <v>0.28999999999999998</v>
      </c>
      <c r="L40" s="112">
        <f>HLOOKUP(L$16,'All Data'!$C$5:$AC$9884,MATCH('MFR - DO NOT EDIT'!$P40,'All Data'!$A$5:$A$9884,0),TRUE)</f>
        <v>0.308</v>
      </c>
      <c r="M40" s="112">
        <f>HLOOKUP(M$16,'All Data'!$C$5:$AC$9884,MATCH('MFR - DO NOT EDIT'!$P40,'All Data'!$A$5:$A$9884,0),TRUE)</f>
        <v>0.31</v>
      </c>
      <c r="N40" s="113">
        <f>HLOOKUP(N$16,'All Data'!$C$5:$AC$9884,MATCH('MFR - DO NOT EDIT'!$P40,'All Data'!$A$5:$A$9884,0),TRUE)</f>
        <v>0.315</v>
      </c>
      <c r="O40" s="44"/>
      <c r="P40" s="69" t="s">
        <v>57</v>
      </c>
    </row>
    <row r="41" spans="1:16" s="65" customFormat="1" x14ac:dyDescent="0.25">
      <c r="A41" s="43"/>
      <c r="C41" s="144" t="str">
        <f>VLOOKUP($P41,'All Data'!$A$1:$AAC$9859,2,FALSE)</f>
        <v xml:space="preserve">Percent minority (Fall undergraduate in fiscal year) </v>
      </c>
      <c r="D41" s="145"/>
      <c r="E41" s="145"/>
      <c r="F41" s="145"/>
      <c r="G41" s="145"/>
      <c r="H41" s="112">
        <f>HLOOKUP(H$16,'All Data'!$C$5:$AC$9884,MATCH('MFR - DO NOT EDIT'!$P41,'All Data'!$A$5:$A$9884,0),TRUE)</f>
        <v>0.32400000000000001</v>
      </c>
      <c r="I41" s="112">
        <f>HLOOKUP(I$16,'All Data'!$C$5:$AC$9884,MATCH('MFR - DO NOT EDIT'!$P41,'All Data'!$A$5:$A$9884,0),TRUE)</f>
        <v>0.33600000000000002</v>
      </c>
      <c r="J41" s="112">
        <f>HLOOKUP(J$16,'All Data'!$C$5:$AC$9884,MATCH('MFR - DO NOT EDIT'!$P41,'All Data'!$A$5:$A$9884,0),TRUE)</f>
        <v>0.36499999999999999</v>
      </c>
      <c r="K41" s="112">
        <f>HLOOKUP(K$16,'All Data'!$C$5:$AC$9884,MATCH('MFR - DO NOT EDIT'!$P41,'All Data'!$A$5:$A$9884,0),TRUE)</f>
        <v>0.39700000000000002</v>
      </c>
      <c r="L41" s="112">
        <f>HLOOKUP(L$16,'All Data'!$C$5:$AC$9884,MATCH('MFR - DO NOT EDIT'!$P41,'All Data'!$A$5:$A$9884,0),TRUE)</f>
        <v>0.42</v>
      </c>
      <c r="M41" s="112">
        <f>HLOOKUP(M$16,'All Data'!$C$5:$AC$9884,MATCH('MFR - DO NOT EDIT'!$P41,'All Data'!$A$5:$A$9884,0),TRUE)</f>
        <v>0.42499999999999999</v>
      </c>
      <c r="N41" s="113">
        <f>HLOOKUP(N$16,'All Data'!$C$5:$AC$9884,MATCH('MFR - DO NOT EDIT'!$P41,'All Data'!$A$5:$A$9884,0),TRUE)</f>
        <v>0.43</v>
      </c>
      <c r="O41" s="44"/>
      <c r="P41" s="69" t="s">
        <v>58</v>
      </c>
    </row>
    <row r="42" spans="1:16" s="65" customFormat="1" x14ac:dyDescent="0.25">
      <c r="A42" s="43"/>
      <c r="C42" s="144" t="str">
        <f>VLOOKUP($P42,'All Data'!$A$1:$AAC$9859,2,FALSE)</f>
        <v>Second year retention rate for African-American students</v>
      </c>
      <c r="D42" s="145"/>
      <c r="E42" s="145"/>
      <c r="F42" s="145"/>
      <c r="G42" s="145"/>
      <c r="H42" s="112">
        <f>HLOOKUP(H$16,'All Data'!$C$5:$AC$9884,MATCH('MFR - DO NOT EDIT'!$P42,'All Data'!$A$5:$A$9884,0),TRUE)</f>
        <v>0.71</v>
      </c>
      <c r="I42" s="112">
        <f>HLOOKUP(I$16,'All Data'!$C$5:$AC$9884,MATCH('MFR - DO NOT EDIT'!$P42,'All Data'!$A$5:$A$9884,0),TRUE)</f>
        <v>0.76</v>
      </c>
      <c r="J42" s="112">
        <f>HLOOKUP(J$16,'All Data'!$C$5:$AC$9884,MATCH('MFR - DO NOT EDIT'!$P42,'All Data'!$A$5:$A$9884,0),TRUE)</f>
        <v>0.8</v>
      </c>
      <c r="K42" s="112">
        <f>HLOOKUP(K$16,'All Data'!$C$5:$AC$9884,MATCH('MFR - DO NOT EDIT'!$P42,'All Data'!$A$5:$A$9884,0),TRUE)</f>
        <v>0.79400000000000004</v>
      </c>
      <c r="L42" s="112">
        <f>HLOOKUP(L$16,'All Data'!$C$5:$AC$9884,MATCH('MFR - DO NOT EDIT'!$P42,'All Data'!$A$5:$A$9884,0),TRUE)</f>
        <v>0.83199999999999996</v>
      </c>
      <c r="M42" s="112">
        <f>HLOOKUP(M$16,'All Data'!$C$5:$AC$9884,MATCH('MFR - DO NOT EDIT'!$P42,'All Data'!$A$5:$A$9884,0),TRUE)</f>
        <v>0.8</v>
      </c>
      <c r="N42" s="113">
        <f>HLOOKUP(N$16,'All Data'!$C$5:$AC$9884,MATCH('MFR - DO NOT EDIT'!$P42,'All Data'!$A$5:$A$9884,0),TRUE)</f>
        <v>0.81</v>
      </c>
      <c r="O42" s="44"/>
      <c r="P42" s="69" t="s">
        <v>59</v>
      </c>
    </row>
    <row r="43" spans="1:16" s="65" customFormat="1" x14ac:dyDescent="0.25">
      <c r="A43" s="43"/>
      <c r="C43" s="144" t="str">
        <f>VLOOKUP($P43,'All Data'!$A$1:$AAC$9859,2,FALSE)</f>
        <v>Six-year graduation rate for African-American students</v>
      </c>
      <c r="D43" s="145"/>
      <c r="E43" s="145"/>
      <c r="F43" s="145"/>
      <c r="G43" s="145"/>
      <c r="H43" s="112">
        <f>HLOOKUP(H$16,'All Data'!$C$5:$AC$9884,MATCH('MFR - DO NOT EDIT'!$P43,'All Data'!$A$5:$A$9884,0),TRUE)</f>
        <v>0.51100000000000001</v>
      </c>
      <c r="I43" s="112">
        <f>HLOOKUP(I$16,'All Data'!$C$5:$AC$9884,MATCH('MFR - DO NOT EDIT'!$P43,'All Data'!$A$5:$A$9884,0),TRUE)</f>
        <v>0.47399999999999998</v>
      </c>
      <c r="J43" s="112">
        <f>HLOOKUP(J$16,'All Data'!$C$5:$AC$9884,MATCH('MFR - DO NOT EDIT'!$P43,'All Data'!$A$5:$A$9884,0),TRUE)</f>
        <v>0.53</v>
      </c>
      <c r="K43" s="112">
        <f>HLOOKUP(K$16,'All Data'!$C$5:$AC$9884,MATCH('MFR - DO NOT EDIT'!$P43,'All Data'!$A$5:$A$9884,0),TRUE)</f>
        <v>0.503</v>
      </c>
      <c r="L43" s="112">
        <f>HLOOKUP(L$16,'All Data'!$C$5:$AC$9884,MATCH('MFR - DO NOT EDIT'!$P43,'All Data'!$A$5:$A$9884,0),TRUE)</f>
        <v>0.62</v>
      </c>
      <c r="M43" s="112">
        <f>HLOOKUP(M$16,'All Data'!$C$5:$AC$9884,MATCH('MFR - DO NOT EDIT'!$P43,'All Data'!$A$5:$A$9884,0),TRUE)</f>
        <v>0.625</v>
      </c>
      <c r="N43" s="113">
        <f>HLOOKUP(N$16,'All Data'!$C$5:$AC$9884,MATCH('MFR - DO NOT EDIT'!$P43,'All Data'!$A$5:$A$9884,0),TRUE)</f>
        <v>0.63</v>
      </c>
      <c r="O43" s="44"/>
      <c r="P43" s="69" t="s">
        <v>60</v>
      </c>
    </row>
    <row r="44" spans="1:16" s="65" customFormat="1" x14ac:dyDescent="0.25">
      <c r="A44" s="43"/>
      <c r="C44" s="144" t="str">
        <f>VLOOKUP($P44,'All Data'!$A$1:$AAC$9859,2,FALSE)</f>
        <v>Second-year retention rate for minority students</v>
      </c>
      <c r="D44" s="145"/>
      <c r="E44" s="145"/>
      <c r="F44" s="145"/>
      <c r="G44" s="145"/>
      <c r="H44" s="112">
        <f>HLOOKUP(H$16,'All Data'!$C$5:$AC$9884,MATCH('MFR - DO NOT EDIT'!$P44,'All Data'!$A$5:$A$9884,0),TRUE)</f>
        <v>0.7</v>
      </c>
      <c r="I44" s="112">
        <f>HLOOKUP(I$16,'All Data'!$C$5:$AC$9884,MATCH('MFR - DO NOT EDIT'!$P44,'All Data'!$A$5:$A$9884,0),TRUE)</f>
        <v>0.74</v>
      </c>
      <c r="J44" s="112">
        <f>HLOOKUP(J$16,'All Data'!$C$5:$AC$9884,MATCH('MFR - DO NOT EDIT'!$P44,'All Data'!$A$5:$A$9884,0),TRUE)</f>
        <v>0.78</v>
      </c>
      <c r="K44" s="112">
        <f>HLOOKUP(K$16,'All Data'!$C$5:$AC$9884,MATCH('MFR - DO NOT EDIT'!$P44,'All Data'!$A$5:$A$9884,0),TRUE)</f>
        <v>0.77800000000000002</v>
      </c>
      <c r="L44" s="112">
        <f>HLOOKUP(L$16,'All Data'!$C$5:$AC$9884,MATCH('MFR - DO NOT EDIT'!$P44,'All Data'!$A$5:$A$9884,0),TRUE)</f>
        <v>0.82299999999999995</v>
      </c>
      <c r="M44" s="112">
        <f>HLOOKUP(M$16,'All Data'!$C$5:$AC$9884,MATCH('MFR - DO NOT EDIT'!$P44,'All Data'!$A$5:$A$9884,0),TRUE)</f>
        <v>0.83</v>
      </c>
      <c r="N44" s="113">
        <f>HLOOKUP(N$16,'All Data'!$C$5:$AC$9884,MATCH('MFR - DO NOT EDIT'!$P44,'All Data'!$A$5:$A$9884,0),TRUE)</f>
        <v>0.83499999999999996</v>
      </c>
      <c r="O44" s="44"/>
      <c r="P44" s="69" t="s">
        <v>61</v>
      </c>
    </row>
    <row r="45" spans="1:16" s="65" customFormat="1" x14ac:dyDescent="0.25">
      <c r="A45" s="43"/>
      <c r="C45" s="144" t="str">
        <f>VLOOKUP($P45,'All Data'!$A$1:$AAC$9859,2,FALSE)</f>
        <v xml:space="preserve">Six-year graduation rate for minority students </v>
      </c>
      <c r="D45" s="145"/>
      <c r="E45" s="145"/>
      <c r="F45" s="145"/>
      <c r="G45" s="145"/>
      <c r="H45" s="112">
        <f>HLOOKUP(H$16,'All Data'!$C$5:$AC$9884,MATCH('MFR - DO NOT EDIT'!$P45,'All Data'!$A$5:$A$9884,0),TRUE)</f>
        <v>0.47899999999999998</v>
      </c>
      <c r="I45" s="112">
        <f>HLOOKUP(I$16,'All Data'!$C$5:$AC$9884,MATCH('MFR - DO NOT EDIT'!$P45,'All Data'!$A$5:$A$9884,0),TRUE)</f>
        <v>0.46300000000000002</v>
      </c>
      <c r="J45" s="112">
        <f>HLOOKUP(J$16,'All Data'!$C$5:$AC$9884,MATCH('MFR - DO NOT EDIT'!$P45,'All Data'!$A$5:$A$9884,0),TRUE)</f>
        <v>0.52600000000000002</v>
      </c>
      <c r="K45" s="112">
        <f>HLOOKUP(K$16,'All Data'!$C$5:$AC$9884,MATCH('MFR - DO NOT EDIT'!$P45,'All Data'!$A$5:$A$9884,0),TRUE)</f>
        <v>0.501</v>
      </c>
      <c r="L45" s="112">
        <f>HLOOKUP(L$16,'All Data'!$C$5:$AC$9884,MATCH('MFR - DO NOT EDIT'!$P45,'All Data'!$A$5:$A$9884,0),TRUE)</f>
        <v>0.61899999999999999</v>
      </c>
      <c r="M45" s="112">
        <f>HLOOKUP(M$16,'All Data'!$C$5:$AC$9884,MATCH('MFR - DO NOT EDIT'!$P45,'All Data'!$A$5:$A$9884,0),TRUE)</f>
        <v>0.62</v>
      </c>
      <c r="N45" s="113">
        <f>HLOOKUP(N$16,'All Data'!$C$5:$AC$9884,MATCH('MFR - DO NOT EDIT'!$P45,'All Data'!$A$5:$A$9884,0),TRUE)</f>
        <v>0.63</v>
      </c>
      <c r="O45" s="44"/>
      <c r="P45" s="69" t="s">
        <v>85</v>
      </c>
    </row>
    <row r="46" spans="1:16" s="65" customFormat="1" x14ac:dyDescent="0.25">
      <c r="A46" s="43"/>
      <c r="C46" s="146" t="str">
        <f>VLOOKUP($P46,'All Data'!$A$1:$AAC$9859,2,FALSE)</f>
        <v xml:space="preserve">Percent of economically disadvantaged students </v>
      </c>
      <c r="D46" s="147"/>
      <c r="E46" s="147"/>
      <c r="F46" s="147"/>
      <c r="G46" s="147"/>
      <c r="H46" s="121">
        <f>HLOOKUP(H$16,'All Data'!$C$5:$AC$9884,MATCH('MFR - DO NOT EDIT'!$P46,'All Data'!$A$5:$A$9884,0),TRUE)</f>
        <v>0.61</v>
      </c>
      <c r="I46" s="121">
        <f>HLOOKUP(I$16,'All Data'!$C$5:$AC$9884,MATCH('MFR - DO NOT EDIT'!$P46,'All Data'!$A$5:$A$9884,0),TRUE)</f>
        <v>0.56999999999999995</v>
      </c>
      <c r="J46" s="121">
        <f>HLOOKUP(J$16,'All Data'!$C$5:$AC$9884,MATCH('MFR - DO NOT EDIT'!$P46,'All Data'!$A$5:$A$9884,0),TRUE)</f>
        <v>0.61</v>
      </c>
      <c r="K46" s="121">
        <f>HLOOKUP(K$16,'All Data'!$C$5:$AC$9884,MATCH('MFR - DO NOT EDIT'!$P46,'All Data'!$A$5:$A$9884,0),TRUE)</f>
        <v>0.6</v>
      </c>
      <c r="L46" s="121">
        <f>HLOOKUP(L$16,'All Data'!$C$5:$AC$9884,MATCH('MFR - DO NOT EDIT'!$P46,'All Data'!$A$5:$A$9884,0),TRUE)</f>
        <v>0.60699999999999998</v>
      </c>
      <c r="M46" s="121">
        <f>HLOOKUP(M$16,'All Data'!$C$5:$AC$9884,MATCH('MFR - DO NOT EDIT'!$P46,'All Data'!$A$5:$A$9884,0),TRUE)</f>
        <v>0.6</v>
      </c>
      <c r="N46" s="122">
        <f>HLOOKUP(N$16,'All Data'!$C$5:$AC$9884,MATCH('MFR - DO NOT EDIT'!$P46,'All Data'!$A$5:$A$9884,0),TRUE)</f>
        <v>0.6</v>
      </c>
      <c r="O46" s="44"/>
      <c r="P46" s="69" t="s">
        <v>86</v>
      </c>
    </row>
    <row r="47" spans="1:16" s="79" customFormat="1" ht="175.15" customHeight="1" x14ac:dyDescent="0.25">
      <c r="A47" s="43"/>
      <c r="C47" s="82"/>
      <c r="D47" s="82"/>
      <c r="E47" s="82"/>
      <c r="F47" s="82"/>
      <c r="G47" s="82"/>
      <c r="H47" s="68"/>
      <c r="I47" s="68"/>
      <c r="J47" s="68"/>
      <c r="K47" s="68"/>
      <c r="L47" s="68"/>
      <c r="M47" s="68"/>
      <c r="N47" s="68"/>
      <c r="O47" s="89"/>
      <c r="P47" s="90"/>
    </row>
    <row r="48" spans="1:16" s="65" customFormat="1" x14ac:dyDescent="0.25">
      <c r="A48" s="67" t="s">
        <v>32</v>
      </c>
      <c r="B48" s="153" t="s">
        <v>95</v>
      </c>
      <c r="C48" s="153"/>
      <c r="D48" s="153"/>
      <c r="E48" s="153"/>
      <c r="F48" s="153"/>
      <c r="G48" s="153"/>
      <c r="H48" s="153"/>
      <c r="I48" s="153"/>
      <c r="J48" s="153"/>
      <c r="K48" s="153"/>
      <c r="L48" s="153"/>
      <c r="M48" s="153"/>
      <c r="N48" s="153"/>
      <c r="O48" s="153"/>
      <c r="P48" s="69"/>
    </row>
    <row r="49" spans="1:16" s="32" customFormat="1" x14ac:dyDescent="0.25">
      <c r="A49" s="33"/>
      <c r="B49" s="37" t="s">
        <v>33</v>
      </c>
      <c r="C49" s="149" t="s">
        <v>140</v>
      </c>
      <c r="D49" s="149"/>
      <c r="E49" s="149"/>
      <c r="F49" s="149"/>
      <c r="G49" s="149"/>
      <c r="H49" s="149"/>
      <c r="I49" s="149"/>
      <c r="J49" s="149"/>
      <c r="K49" s="149"/>
      <c r="L49" s="149"/>
      <c r="M49" s="149"/>
      <c r="N49" s="149"/>
      <c r="O49" s="149"/>
      <c r="P49" s="36"/>
    </row>
    <row r="50" spans="1:16" s="65" customFormat="1" ht="15.6" customHeight="1" x14ac:dyDescent="0.25">
      <c r="A50" s="43"/>
      <c r="B50" s="67" t="s">
        <v>47</v>
      </c>
      <c r="C50" s="149" t="s">
        <v>141</v>
      </c>
      <c r="D50" s="149"/>
      <c r="E50" s="149"/>
      <c r="F50" s="149"/>
      <c r="G50" s="149"/>
      <c r="H50" s="149"/>
      <c r="I50" s="149"/>
      <c r="J50" s="149"/>
      <c r="K50" s="149"/>
      <c r="L50" s="149"/>
      <c r="M50" s="149"/>
      <c r="N50" s="149"/>
      <c r="O50" s="149"/>
      <c r="P50" s="69"/>
    </row>
    <row r="51" spans="1:16" s="65" customFormat="1" ht="15.6" customHeight="1" x14ac:dyDescent="0.25">
      <c r="A51" s="43"/>
      <c r="B51" s="67" t="s">
        <v>96</v>
      </c>
      <c r="C51" s="149" t="s">
        <v>142</v>
      </c>
      <c r="D51" s="149"/>
      <c r="E51" s="149"/>
      <c r="F51" s="149"/>
      <c r="G51" s="149"/>
      <c r="H51" s="149"/>
      <c r="I51" s="149"/>
      <c r="J51" s="149"/>
      <c r="K51" s="149"/>
      <c r="L51" s="149"/>
      <c r="M51" s="149"/>
      <c r="N51" s="149"/>
      <c r="O51" s="149"/>
      <c r="P51" s="69"/>
    </row>
    <row r="52" spans="1:16" s="65" customFormat="1" x14ac:dyDescent="0.25">
      <c r="A52" s="43"/>
      <c r="B52" s="67" t="s">
        <v>97</v>
      </c>
      <c r="C52" s="149" t="s">
        <v>143</v>
      </c>
      <c r="D52" s="149"/>
      <c r="E52" s="149"/>
      <c r="F52" s="149"/>
      <c r="G52" s="149"/>
      <c r="H52" s="149"/>
      <c r="I52" s="149"/>
      <c r="J52" s="149"/>
      <c r="K52" s="149"/>
      <c r="L52" s="149"/>
      <c r="M52" s="149"/>
      <c r="N52" s="149"/>
      <c r="O52" s="149"/>
      <c r="P52" s="69"/>
    </row>
    <row r="53" spans="1:16" s="32" customFormat="1" ht="4.1500000000000004" customHeight="1" x14ac:dyDescent="0.25">
      <c r="A53" s="33"/>
      <c r="C53" s="18"/>
      <c r="D53" s="18"/>
      <c r="E53" s="18"/>
      <c r="F53" s="18"/>
      <c r="G53" s="18"/>
      <c r="H53" s="35"/>
      <c r="I53" s="35"/>
      <c r="J53" s="35"/>
      <c r="K53" s="35"/>
      <c r="L53" s="35"/>
      <c r="M53" s="35"/>
      <c r="N53" s="35"/>
      <c r="O53" s="34"/>
      <c r="P53" s="36"/>
    </row>
    <row r="54" spans="1:16" s="32" customFormat="1" ht="15.6" customHeight="1" x14ac:dyDescent="0.25">
      <c r="A54" s="33"/>
      <c r="C54" s="150" t="s">
        <v>3</v>
      </c>
      <c r="D54" s="151"/>
      <c r="E54" s="151"/>
      <c r="F54" s="151"/>
      <c r="G54" s="151"/>
      <c r="H54" s="72" t="str">
        <f>'All Data'!$C$1-6&amp;" Act."</f>
        <v>2012 Act.</v>
      </c>
      <c r="I54" s="72" t="str">
        <f>'All Data'!$C$1-5&amp;" Act."</f>
        <v>2013 Act.</v>
      </c>
      <c r="J54" s="72" t="str">
        <f>'All Data'!$C$1-4&amp;" Act."</f>
        <v>2014 Act.</v>
      </c>
      <c r="K54" s="72" t="str">
        <f>'All Data'!$C$1-3&amp;" Act."</f>
        <v>2015 Act.</v>
      </c>
      <c r="L54" s="72" t="str">
        <f>'All Data'!$C$1-2&amp;" Act."</f>
        <v>2016 Act.</v>
      </c>
      <c r="M54" s="72" t="str">
        <f>'All Data'!$C$1-1&amp;" Est."</f>
        <v>2017 Est.</v>
      </c>
      <c r="N54" s="73" t="str">
        <f>'All Data'!$C$1-0&amp;" Est."</f>
        <v>2018 Est.</v>
      </c>
      <c r="O54" s="34"/>
    </row>
    <row r="55" spans="1:16" s="42" customFormat="1" x14ac:dyDescent="0.25">
      <c r="A55" s="43"/>
      <c r="C55" s="144" t="str">
        <f>VLOOKUP($P55,'All Data'!$A$1:$AAC$9859,2,FALSE)</f>
        <v>Faculty diversity: Women (full-time faculty)</v>
      </c>
      <c r="D55" s="145"/>
      <c r="E55" s="145"/>
      <c r="F55" s="145"/>
      <c r="G55" s="145"/>
      <c r="H55" s="139">
        <f>HLOOKUP(H$16,'All Data'!$C$5:$AC$9884,MATCH('MFR - DO NOT EDIT'!$P55,'All Data'!$A$5:$A$9884,0),TRUE)</f>
        <v>0.42</v>
      </c>
      <c r="I55" s="139">
        <f>HLOOKUP(I$16,'All Data'!$C$5:$AC$9884,MATCH('MFR - DO NOT EDIT'!$P55,'All Data'!$A$5:$A$9884,0),TRUE)</f>
        <v>0.41</v>
      </c>
      <c r="J55" s="139">
        <f>HLOOKUP(J$16,'All Data'!$C$5:$AC$9884,MATCH('MFR - DO NOT EDIT'!$P55,'All Data'!$A$5:$A$9884,0),TRUE)</f>
        <v>0.4</v>
      </c>
      <c r="K55" s="139">
        <f>HLOOKUP(K$16,'All Data'!$C$5:$AC$9884,MATCH('MFR - DO NOT EDIT'!$P55,'All Data'!$A$5:$A$9884,0),TRUE)</f>
        <v>0.41</v>
      </c>
      <c r="L55" s="139">
        <f>HLOOKUP(L$16,'All Data'!$C$5:$AC$9884,MATCH('MFR - DO NOT EDIT'!$P55,'All Data'!$A$5:$A$9884,0),TRUE)</f>
        <v>0.41099999999999998</v>
      </c>
      <c r="M55" s="139">
        <f>HLOOKUP(M$16,'All Data'!$C$5:$AC$9884,MATCH('MFR - DO NOT EDIT'!$P55,'All Data'!$A$5:$A$9884,0),TRUE)</f>
        <v>0.41499999999999998</v>
      </c>
      <c r="N55" s="140">
        <f>HLOOKUP(N$16,'All Data'!$C$5:$AC$9884,MATCH('MFR - DO NOT EDIT'!$P55,'All Data'!$A$5:$A$9884,0),TRUE)</f>
        <v>0.42</v>
      </c>
      <c r="O55" s="44"/>
      <c r="P55" s="45" t="s">
        <v>34</v>
      </c>
    </row>
    <row r="56" spans="1:16" s="65" customFormat="1" x14ac:dyDescent="0.25">
      <c r="A56" s="43"/>
      <c r="C56" s="144" t="str">
        <f>VLOOKUP($P56,'All Data'!$A$1:$AAC$9859,2,FALSE)</f>
        <v>African-American (full-time faculty)</v>
      </c>
      <c r="D56" s="145"/>
      <c r="E56" s="145"/>
      <c r="F56" s="145"/>
      <c r="G56" s="145"/>
      <c r="H56" s="141">
        <f>HLOOKUP(H$16,'All Data'!$C$5:$AC$9884,MATCH('MFR - DO NOT EDIT'!$P56,'All Data'!$A$5:$A$9884,0),TRUE)</f>
        <v>3.5999999999999997E-2</v>
      </c>
      <c r="I56" s="141">
        <f>HLOOKUP(I$16,'All Data'!$C$5:$AC$9884,MATCH('MFR - DO NOT EDIT'!$P56,'All Data'!$A$5:$A$9884,0),TRUE)</f>
        <v>3.6999999999999998E-2</v>
      </c>
      <c r="J56" s="141">
        <f>HLOOKUP(J$16,'All Data'!$C$5:$AC$9884,MATCH('MFR - DO NOT EDIT'!$P56,'All Data'!$A$5:$A$9884,0),TRUE)</f>
        <v>3.5999999999999997E-2</v>
      </c>
      <c r="K56" s="141">
        <f>HLOOKUP(K$16,'All Data'!$C$5:$AC$9884,MATCH('MFR - DO NOT EDIT'!$P56,'All Data'!$A$5:$A$9884,0),TRUE)</f>
        <v>4.2999999999999997E-2</v>
      </c>
      <c r="L56" s="141">
        <f>HLOOKUP(L$16,'All Data'!$C$5:$AC$9884,MATCH('MFR - DO NOT EDIT'!$P56,'All Data'!$A$5:$A$9884,0),TRUE)</f>
        <v>4.8000000000000001E-2</v>
      </c>
      <c r="M56" s="141">
        <f>HLOOKUP(M$16,'All Data'!$C$5:$AC$9884,MATCH('MFR - DO NOT EDIT'!$P56,'All Data'!$A$5:$A$9884,0),TRUE)</f>
        <v>4.9000000000000002E-2</v>
      </c>
      <c r="N56" s="142">
        <f>HLOOKUP(N$16,'All Data'!$C$5:$AC$9884,MATCH('MFR - DO NOT EDIT'!$P56,'All Data'!$A$5:$A$9884,0),TRUE)</f>
        <v>0.05</v>
      </c>
      <c r="O56" s="44"/>
      <c r="P56" s="69" t="s">
        <v>35</v>
      </c>
    </row>
    <row r="57" spans="1:16" s="65" customFormat="1" x14ac:dyDescent="0.25">
      <c r="A57" s="43"/>
      <c r="C57" s="144" t="str">
        <f>VLOOKUP($P57,'All Data'!$A$1:$AAC$9859,2,FALSE)</f>
        <v>Achievement of professional accreditation by program</v>
      </c>
      <c r="D57" s="145"/>
      <c r="E57" s="145"/>
      <c r="F57" s="145"/>
      <c r="G57" s="145"/>
      <c r="H57" s="84">
        <f>HLOOKUP(H$16,'All Data'!$C$5:$AC$9884,MATCH('MFR - DO NOT EDIT'!$P57,'All Data'!$A$5:$A$9884,0),TRUE)</f>
        <v>9</v>
      </c>
      <c r="I57" s="84">
        <f>HLOOKUP(I$16,'All Data'!$C$5:$AC$9884,MATCH('MFR - DO NOT EDIT'!$P57,'All Data'!$A$5:$A$9884,0),TRUE)</f>
        <v>9</v>
      </c>
      <c r="J57" s="84">
        <f>HLOOKUP(J$16,'All Data'!$C$5:$AC$9884,MATCH('MFR - DO NOT EDIT'!$P57,'All Data'!$A$5:$A$9884,0),TRUE)</f>
        <v>9</v>
      </c>
      <c r="K57" s="84">
        <f>HLOOKUP(K$16,'All Data'!$C$5:$AC$9884,MATCH('MFR - DO NOT EDIT'!$P57,'All Data'!$A$5:$A$9884,0),TRUE)</f>
        <v>9</v>
      </c>
      <c r="L57" s="84">
        <f>HLOOKUP(L$16,'All Data'!$C$5:$AC$9884,MATCH('MFR - DO NOT EDIT'!$P57,'All Data'!$A$5:$A$9884,0),TRUE)</f>
        <v>9</v>
      </c>
      <c r="M57" s="84">
        <f>HLOOKUP(M$16,'All Data'!$C$5:$AC$9884,MATCH('MFR - DO NOT EDIT'!$P57,'All Data'!$A$5:$A$9884,0),TRUE)</f>
        <v>10</v>
      </c>
      <c r="N57" s="85">
        <f>HLOOKUP(N$16,'All Data'!$C$5:$AC$9884,MATCH('MFR - DO NOT EDIT'!$P57,'All Data'!$A$5:$A$9884,0),TRUE)</f>
        <v>10</v>
      </c>
      <c r="O57" s="44"/>
      <c r="P57" s="69" t="s">
        <v>55</v>
      </c>
    </row>
    <row r="58" spans="1:16" s="65" customFormat="1" x14ac:dyDescent="0.25">
      <c r="A58" s="43"/>
      <c r="C58" s="144" t="str">
        <f>VLOOKUP($P58,'All Data'!$A$1:$AAC$9859,2,FALSE)</f>
        <v>Satisfaction with education for work (triennial survey)</v>
      </c>
      <c r="D58" s="145"/>
      <c r="E58" s="145"/>
      <c r="F58" s="145"/>
      <c r="G58" s="145"/>
      <c r="H58" s="130" t="str">
        <f>HLOOKUP(H$16,'All Data'!$C$5:$AC$9884,MATCH('MFR - DO NOT EDIT'!$P58,'All Data'!$A$5:$A$9884,0),TRUE)</f>
        <v>N/A</v>
      </c>
      <c r="I58" s="129" t="str">
        <f>HLOOKUP(I$16,'All Data'!$C$5:$AC$9884,MATCH('MFR - DO NOT EDIT'!$P58,'All Data'!$A$5:$A$9884,0),TRUE)</f>
        <v>N/A</v>
      </c>
      <c r="J58" s="130">
        <f>HLOOKUP(J$16,'All Data'!$C$5:$AC$9884,MATCH('MFR - DO NOT EDIT'!$P58,'All Data'!$A$5:$A$9884,0),TRUE)</f>
        <v>0.92</v>
      </c>
      <c r="K58" s="130" t="str">
        <f>HLOOKUP(K$16,'All Data'!$C$5:$AC$9884,MATCH('MFR - DO NOT EDIT'!$P58,'All Data'!$A$5:$A$9884,0),TRUE)</f>
        <v>N/A</v>
      </c>
      <c r="L58" s="130" t="str">
        <f>HLOOKUP(L$16,'All Data'!$C$5:$AC$9884,MATCH('MFR - DO NOT EDIT'!$P58,'All Data'!$A$5:$A$9884,0),TRUE)</f>
        <v>N/A</v>
      </c>
      <c r="M58" s="130">
        <f>HLOOKUP(M$16,'All Data'!$C$5:$AC$9884,MATCH('MFR - DO NOT EDIT'!$P58,'All Data'!$A$5:$A$9884,0),TRUE)</f>
        <v>0.95</v>
      </c>
      <c r="N58" s="138" t="str">
        <f>HLOOKUP(N$16,'All Data'!$C$5:$AC$9884,MATCH('MFR - DO NOT EDIT'!$P58,'All Data'!$A$5:$A$9884,0),TRUE)</f>
        <v>N/A</v>
      </c>
      <c r="O58" s="44"/>
      <c r="P58" s="69" t="s">
        <v>98</v>
      </c>
    </row>
    <row r="59" spans="1:16" s="65" customFormat="1" ht="27.6" customHeight="1" x14ac:dyDescent="0.25">
      <c r="A59" s="43"/>
      <c r="C59" s="146" t="str">
        <f>VLOOKUP($P59,'All Data'!$A$1:$AAC$9859,2,FALSE)</f>
        <v>Satisfaction with education for graduate or professional school (triennial survey)</v>
      </c>
      <c r="D59" s="147"/>
      <c r="E59" s="147"/>
      <c r="F59" s="147"/>
      <c r="G59" s="147"/>
      <c r="H59" s="134" t="str">
        <f>HLOOKUP(H$16,'All Data'!$C$5:$AC$9884,MATCH('MFR - DO NOT EDIT'!$P59,'All Data'!$A$5:$A$9884,0),TRUE)</f>
        <v>N/A</v>
      </c>
      <c r="I59" s="134" t="str">
        <f>HLOOKUP(I$16,'All Data'!$C$5:$AC$9884,MATCH('MFR - DO NOT EDIT'!$P59,'All Data'!$A$5:$A$9884,0),TRUE)</f>
        <v>N/A</v>
      </c>
      <c r="J59" s="134">
        <f>HLOOKUP(J$16,'All Data'!$C$5:$AC$9884,MATCH('MFR - DO NOT EDIT'!$P59,'All Data'!$A$5:$A$9884,0),TRUE)</f>
        <v>1</v>
      </c>
      <c r="K59" s="134" t="str">
        <f>HLOOKUP(K$16,'All Data'!$C$5:$AC$9884,MATCH('MFR - DO NOT EDIT'!$P59,'All Data'!$A$5:$A$9884,0),TRUE)</f>
        <v>N/A</v>
      </c>
      <c r="L59" s="134" t="str">
        <f>HLOOKUP(L$16,'All Data'!$C$5:$AC$9884,MATCH('MFR - DO NOT EDIT'!$P59,'All Data'!$A$5:$A$9884,0),TRUE)</f>
        <v>N/A</v>
      </c>
      <c r="M59" s="134">
        <f>HLOOKUP(M$16,'All Data'!$C$5:$AC$9884,MATCH('MFR - DO NOT EDIT'!$P59,'All Data'!$A$5:$A$9884,0),TRUE)</f>
        <v>0.95</v>
      </c>
      <c r="N59" s="135" t="str">
        <f>HLOOKUP(N$16,'All Data'!$C$5:$AC$9884,MATCH('MFR - DO NOT EDIT'!$P59,'All Data'!$A$5:$A$9884,0),TRUE)</f>
        <v>N/A</v>
      </c>
      <c r="O59" s="44"/>
      <c r="P59" s="69" t="s">
        <v>99</v>
      </c>
    </row>
    <row r="60" spans="1:16" s="38" customFormat="1" ht="7.9" customHeight="1" x14ac:dyDescent="0.25">
      <c r="A60" s="41"/>
      <c r="B60" s="39"/>
      <c r="C60" s="40"/>
      <c r="D60" s="40"/>
      <c r="E60" s="40"/>
      <c r="F60" s="40"/>
      <c r="G60" s="40"/>
      <c r="H60" s="40"/>
      <c r="I60" s="40"/>
      <c r="J60" s="40"/>
      <c r="K60" s="40"/>
      <c r="L60" s="40"/>
      <c r="M60" s="40"/>
      <c r="N60" s="40"/>
      <c r="O60" s="40"/>
      <c r="P60" s="69"/>
    </row>
    <row r="61" spans="1:16" s="31" customFormat="1" x14ac:dyDescent="0.25">
      <c r="A61" s="48" t="s">
        <v>38</v>
      </c>
      <c r="B61" s="148" t="s">
        <v>103</v>
      </c>
      <c r="C61" s="148"/>
      <c r="D61" s="148"/>
      <c r="E61" s="148"/>
      <c r="F61" s="148"/>
      <c r="G61" s="148"/>
      <c r="H61" s="148"/>
      <c r="I61" s="148"/>
      <c r="J61" s="148"/>
      <c r="K61" s="148"/>
      <c r="L61" s="148"/>
      <c r="M61" s="148"/>
      <c r="N61" s="148"/>
      <c r="O61" s="148"/>
      <c r="P61" s="42"/>
    </row>
    <row r="62" spans="1:16" s="31" customFormat="1" ht="28.9" customHeight="1" x14ac:dyDescent="0.25">
      <c r="A62" s="47"/>
      <c r="B62" s="48" t="s">
        <v>39</v>
      </c>
      <c r="C62" s="149" t="s">
        <v>144</v>
      </c>
      <c r="D62" s="149"/>
      <c r="E62" s="149"/>
      <c r="F62" s="149"/>
      <c r="G62" s="149"/>
      <c r="H62" s="149"/>
      <c r="I62" s="149"/>
      <c r="J62" s="149"/>
      <c r="K62" s="149"/>
      <c r="L62" s="149"/>
      <c r="M62" s="149"/>
      <c r="N62" s="149"/>
      <c r="O62" s="149"/>
      <c r="P62" s="42"/>
    </row>
    <row r="63" spans="1:16" s="46" customFormat="1" ht="7.15" customHeight="1" x14ac:dyDescent="0.25">
      <c r="A63" s="47"/>
      <c r="B63" s="48"/>
      <c r="C63" s="49"/>
      <c r="D63" s="49"/>
      <c r="E63" s="49"/>
      <c r="F63" s="49"/>
      <c r="G63" s="49"/>
      <c r="H63" s="49"/>
      <c r="I63" s="49"/>
      <c r="J63" s="49"/>
      <c r="K63" s="49"/>
      <c r="L63" s="49"/>
      <c r="M63" s="49"/>
      <c r="N63" s="49"/>
      <c r="O63" s="49"/>
    </row>
    <row r="64" spans="1:16" s="46" customFormat="1" x14ac:dyDescent="0.25">
      <c r="A64" s="47"/>
      <c r="B64" s="48"/>
      <c r="C64" s="150" t="s">
        <v>3</v>
      </c>
      <c r="D64" s="151"/>
      <c r="E64" s="151"/>
      <c r="F64" s="151"/>
      <c r="G64" s="151"/>
      <c r="H64" s="72" t="str">
        <f>'All Data'!$C$1-6&amp;" Act."</f>
        <v>2012 Act.</v>
      </c>
      <c r="I64" s="72" t="str">
        <f>'All Data'!$C$1-5&amp;" Act."</f>
        <v>2013 Act.</v>
      </c>
      <c r="J64" s="72" t="str">
        <f>'All Data'!$C$1-4&amp;" Act."</f>
        <v>2014 Act.</v>
      </c>
      <c r="K64" s="72" t="str">
        <f>'All Data'!$C$1-3&amp;" Act."</f>
        <v>2015 Act.</v>
      </c>
      <c r="L64" s="72" t="str">
        <f>'All Data'!$C$1-2&amp;" Act."</f>
        <v>2016 Act.</v>
      </c>
      <c r="M64" s="72" t="str">
        <f>'All Data'!$C$1-1&amp;" Est."</f>
        <v>2017 Est.</v>
      </c>
      <c r="N64" s="73" t="str">
        <f>'All Data'!$C$1-0&amp;" Est."</f>
        <v>2018 Est.</v>
      </c>
      <c r="O64" s="49"/>
    </row>
    <row r="65" spans="1:16" s="65" customFormat="1" x14ac:dyDescent="0.25">
      <c r="A65" s="66"/>
      <c r="B65" s="67"/>
      <c r="C65" s="144" t="str">
        <f>VLOOKUP($P65,'All Data'!$A$1:$AAC$9859,2,FALSE)</f>
        <v>Percent of replacement cost expended in facility renewal</v>
      </c>
      <c r="D65" s="145"/>
      <c r="E65" s="145"/>
      <c r="F65" s="145"/>
      <c r="G65" s="145"/>
      <c r="H65" s="112">
        <f>HLOOKUP(H$16,'All Data'!$C$5:$AC$9884,MATCH('MFR - DO NOT EDIT'!$P65,'All Data'!$A$5:$A$9884,0),TRUE)</f>
        <v>0.01</v>
      </c>
      <c r="I65" s="112">
        <f>HLOOKUP(I$16,'All Data'!$C$5:$AC$9884,MATCH('MFR - DO NOT EDIT'!$P65,'All Data'!$A$5:$A$9884,0),TRUE)</f>
        <v>1.0999999999999999E-2</v>
      </c>
      <c r="J65" s="112">
        <f>HLOOKUP(J$16,'All Data'!$C$5:$AC$9884,MATCH('MFR - DO NOT EDIT'!$P65,'All Data'!$A$5:$A$9884,0),TRUE)</f>
        <v>6.0000000000000001E-3</v>
      </c>
      <c r="K65" s="112">
        <f>HLOOKUP(K$16,'All Data'!$C$5:$AC$9884,MATCH('MFR - DO NOT EDIT'!$P65,'All Data'!$A$5:$A$9884,0),TRUE)</f>
        <v>5.0000000000000001E-3</v>
      </c>
      <c r="L65" s="112">
        <f>HLOOKUP(L$16,'All Data'!$C$5:$AC$9884,MATCH('MFR - DO NOT EDIT'!$P65,'All Data'!$A$5:$A$9884,0),TRUE)</f>
        <v>1.2E-2</v>
      </c>
      <c r="M65" s="112">
        <f>HLOOKUP(M$16,'All Data'!$C$5:$AC$9884,MATCH('MFR - DO NOT EDIT'!$P65,'All Data'!$A$5:$A$9884,0),TRUE)</f>
        <v>1.4E-2</v>
      </c>
      <c r="N65" s="113">
        <f>HLOOKUP(N$16,'All Data'!$C$5:$AC$9884,MATCH('MFR - DO NOT EDIT'!$P65,'All Data'!$A$5:$A$9884,0),TRUE)</f>
        <v>0.02</v>
      </c>
      <c r="O65" s="44"/>
      <c r="P65" s="69" t="s">
        <v>40</v>
      </c>
    </row>
    <row r="66" spans="1:16" s="65" customFormat="1" x14ac:dyDescent="0.25">
      <c r="A66" s="66"/>
      <c r="B66" s="67"/>
      <c r="C66" s="146" t="str">
        <f>VLOOKUP($P66,'All Data'!$A$1:$AAC$9859,2,FALSE)</f>
        <v>Rate of operating budget reallocation</v>
      </c>
      <c r="D66" s="147"/>
      <c r="E66" s="147"/>
      <c r="F66" s="147"/>
      <c r="G66" s="147"/>
      <c r="H66" s="114">
        <f>HLOOKUP(H$16,'All Data'!$C$5:$AC$9884,MATCH('MFR - DO NOT EDIT'!$P66,'All Data'!$A$5:$A$9884,0),TRUE)</f>
        <v>0.03</v>
      </c>
      <c r="I66" s="114">
        <f>HLOOKUP(I$16,'All Data'!$C$5:$AC$9884,MATCH('MFR - DO NOT EDIT'!$P66,'All Data'!$A$5:$A$9884,0),TRUE)</f>
        <v>0.02</v>
      </c>
      <c r="J66" s="114">
        <f>HLOOKUP(J$16,'All Data'!$C$5:$AC$9884,MATCH('MFR - DO NOT EDIT'!$P66,'All Data'!$A$5:$A$9884,0),TRUE)</f>
        <v>0.02</v>
      </c>
      <c r="K66" s="114">
        <f>HLOOKUP(K$16,'All Data'!$C$5:$AC$9884,MATCH('MFR - DO NOT EDIT'!$P66,'All Data'!$A$5:$A$9884,0),TRUE)</f>
        <v>0.1</v>
      </c>
      <c r="L66" s="114">
        <f>HLOOKUP(L$16,'All Data'!$C$5:$AC$9884,MATCH('MFR - DO NOT EDIT'!$P66,'All Data'!$A$5:$A$9884,0),TRUE)</f>
        <v>0.03</v>
      </c>
      <c r="M66" s="114">
        <f>HLOOKUP(M$16,'All Data'!$C$5:$AC$9884,MATCH('MFR - DO NOT EDIT'!$P66,'All Data'!$A$5:$A$9884,0),TRUE)</f>
        <v>0.02</v>
      </c>
      <c r="N66" s="115">
        <f>HLOOKUP(N$16,'All Data'!$C$5:$AC$9884,MATCH('MFR - DO NOT EDIT'!$P66,'All Data'!$A$5:$A$9884,0),TRUE)</f>
        <v>0.02</v>
      </c>
      <c r="O66" s="88"/>
      <c r="P66" s="69" t="s">
        <v>56</v>
      </c>
    </row>
    <row r="67" spans="1:16" s="46" customFormat="1" ht="8.4499999999999993" customHeight="1" x14ac:dyDescent="0.25">
      <c r="A67" s="47"/>
      <c r="B67" s="48"/>
      <c r="C67" s="49"/>
      <c r="D67" s="49"/>
      <c r="E67" s="49"/>
      <c r="F67" s="49"/>
      <c r="G67" s="49"/>
      <c r="H67" s="49"/>
      <c r="I67" s="49"/>
      <c r="J67" s="49"/>
      <c r="K67" s="49"/>
      <c r="L67" s="49"/>
      <c r="M67" s="49"/>
      <c r="N67" s="49"/>
      <c r="O67" s="49"/>
    </row>
    <row r="68" spans="1:16" s="46" customFormat="1" x14ac:dyDescent="0.25">
      <c r="A68" s="52" t="s">
        <v>41</v>
      </c>
      <c r="B68" s="148" t="s">
        <v>114</v>
      </c>
      <c r="C68" s="148"/>
      <c r="D68" s="148"/>
      <c r="E68" s="148"/>
      <c r="F68" s="148"/>
      <c r="G68" s="148"/>
      <c r="H68" s="148"/>
      <c r="I68" s="148"/>
      <c r="J68" s="148"/>
      <c r="K68" s="148"/>
      <c r="L68" s="148"/>
      <c r="M68" s="148"/>
      <c r="N68" s="148"/>
      <c r="O68" s="148"/>
    </row>
    <row r="69" spans="1:16" s="46" customFormat="1" x14ac:dyDescent="0.25">
      <c r="A69" s="51"/>
      <c r="B69" s="52" t="s">
        <v>42</v>
      </c>
      <c r="C69" s="149" t="s">
        <v>145</v>
      </c>
      <c r="D69" s="149"/>
      <c r="E69" s="149"/>
      <c r="F69" s="149"/>
      <c r="G69" s="149"/>
      <c r="H69" s="149"/>
      <c r="I69" s="149"/>
      <c r="J69" s="149"/>
      <c r="K69" s="149"/>
      <c r="L69" s="149"/>
      <c r="M69" s="149"/>
      <c r="N69" s="149"/>
      <c r="O69" s="149"/>
    </row>
    <row r="70" spans="1:16" s="65" customFormat="1" x14ac:dyDescent="0.25">
      <c r="A70" s="66"/>
      <c r="B70" s="67" t="s">
        <v>53</v>
      </c>
      <c r="C70" s="149" t="s">
        <v>146</v>
      </c>
      <c r="D70" s="149"/>
      <c r="E70" s="149"/>
      <c r="F70" s="149"/>
      <c r="G70" s="149"/>
      <c r="H70" s="149"/>
      <c r="I70" s="149"/>
      <c r="J70" s="149"/>
      <c r="K70" s="149"/>
      <c r="L70" s="149"/>
      <c r="M70" s="149"/>
      <c r="N70" s="149"/>
      <c r="O70" s="149"/>
    </row>
    <row r="71" spans="1:16" s="65" customFormat="1" x14ac:dyDescent="0.25">
      <c r="A71" s="66"/>
      <c r="B71" s="67" t="s">
        <v>113</v>
      </c>
      <c r="C71" s="149" t="s">
        <v>147</v>
      </c>
      <c r="D71" s="149"/>
      <c r="E71" s="149"/>
      <c r="F71" s="149"/>
      <c r="G71" s="149"/>
      <c r="H71" s="149"/>
      <c r="I71" s="149"/>
      <c r="J71" s="149"/>
      <c r="K71" s="149"/>
      <c r="L71" s="149"/>
      <c r="M71" s="149"/>
      <c r="N71" s="149"/>
      <c r="O71" s="149"/>
    </row>
    <row r="72" spans="1:16" s="46" customFormat="1" ht="7.15" customHeight="1" x14ac:dyDescent="0.25">
      <c r="A72" s="47"/>
      <c r="B72" s="48"/>
      <c r="C72" s="49"/>
      <c r="D72" s="49"/>
      <c r="E72" s="49"/>
      <c r="F72" s="49"/>
      <c r="G72" s="49"/>
      <c r="H72" s="49"/>
      <c r="I72" s="49"/>
      <c r="J72" s="49"/>
      <c r="K72" s="49"/>
      <c r="L72" s="49"/>
      <c r="M72" s="49"/>
      <c r="N72" s="49"/>
      <c r="O72" s="49"/>
    </row>
    <row r="73" spans="1:16" s="50" customFormat="1" x14ac:dyDescent="0.25">
      <c r="A73" s="51"/>
      <c r="B73" s="52"/>
      <c r="C73" s="150" t="s">
        <v>3</v>
      </c>
      <c r="D73" s="151"/>
      <c r="E73" s="151"/>
      <c r="F73" s="151"/>
      <c r="G73" s="151"/>
      <c r="H73" s="72" t="str">
        <f>'All Data'!$C$1-6&amp;" Act."</f>
        <v>2012 Act.</v>
      </c>
      <c r="I73" s="72" t="str">
        <f>'All Data'!$C$1-5&amp;" Act."</f>
        <v>2013 Act.</v>
      </c>
      <c r="J73" s="72" t="str">
        <f>'All Data'!$C$1-4&amp;" Act."</f>
        <v>2014 Act.</v>
      </c>
      <c r="K73" s="72" t="str">
        <f>'All Data'!$C$1-3&amp;" Act."</f>
        <v>2015 Act.</v>
      </c>
      <c r="L73" s="72" t="str">
        <f>'All Data'!$C$1-2&amp;" Act."</f>
        <v>2016 Act.</v>
      </c>
      <c r="M73" s="72" t="str">
        <f>'All Data'!$C$1-1&amp;" Est."</f>
        <v>2017 Est.</v>
      </c>
      <c r="N73" s="73" t="str">
        <f>'All Data'!$C$1-0&amp;" Est."</f>
        <v>2018 Est.</v>
      </c>
      <c r="O73" s="53"/>
    </row>
    <row r="74" spans="1:16" s="65" customFormat="1" x14ac:dyDescent="0.25">
      <c r="A74" s="66"/>
      <c r="B74" s="67"/>
      <c r="C74" s="144" t="str">
        <f>VLOOKUP($P74,'All Data'!$A$1:$AAC$9859,2,FALSE)</f>
        <v>Headcount enrollment (Fall total in fiscal year)</v>
      </c>
      <c r="D74" s="145"/>
      <c r="E74" s="145"/>
      <c r="F74" s="145"/>
      <c r="G74" s="145"/>
      <c r="H74" s="116">
        <f>HLOOKUP(H$16,'All Data'!$C$5:$AC$9884,MATCH('MFR - DO NOT EDIT'!$P74,'All Data'!$A$5:$A$9884,0),TRUE)</f>
        <v>5429</v>
      </c>
      <c r="I74" s="116">
        <f>HLOOKUP(I$16,'All Data'!$C$5:$AC$9884,MATCH('MFR - DO NOT EDIT'!$P74,'All Data'!$A$5:$A$9884,0),TRUE)</f>
        <v>5421</v>
      </c>
      <c r="J74" s="116">
        <f>HLOOKUP(J$16,'All Data'!$C$5:$AC$9884,MATCH('MFR - DO NOT EDIT'!$P74,'All Data'!$A$5:$A$9884,0),TRUE)</f>
        <v>5474</v>
      </c>
      <c r="K74" s="116">
        <f>HLOOKUP(K$16,'All Data'!$C$5:$AC$9884,MATCH('MFR - DO NOT EDIT'!$P74,'All Data'!$A$5:$A$9884,0),TRUE)</f>
        <v>5645</v>
      </c>
      <c r="L74" s="116">
        <f>HLOOKUP(L$16,'All Data'!$C$5:$AC$9884,MATCH('MFR - DO NOT EDIT'!$P74,'All Data'!$A$5:$A$9884,0),TRUE)</f>
        <v>5756</v>
      </c>
      <c r="M74" s="116">
        <f>HLOOKUP(M$16,'All Data'!$C$5:$AC$9884,MATCH('MFR - DO NOT EDIT'!$P74,'All Data'!$A$5:$A$9884,0),TRUE)</f>
        <v>5802</v>
      </c>
      <c r="N74" s="117">
        <f>HLOOKUP(N$16,'All Data'!$C$5:$AC$9884,MATCH('MFR - DO NOT EDIT'!$P74,'All Data'!$A$5:$A$9884,0),TRUE)</f>
        <v>5848</v>
      </c>
      <c r="O74" s="80"/>
      <c r="P74" s="54" t="s">
        <v>43</v>
      </c>
    </row>
    <row r="75" spans="1:16" s="65" customFormat="1" x14ac:dyDescent="0.25">
      <c r="A75" s="66"/>
      <c r="B75" s="67"/>
      <c r="C75" s="144" t="str">
        <f>VLOOKUP($P75,'All Data'!$A$1:$AAC$9859,2,FALSE)</f>
        <v>Number of graduates with a bachelor’s degree</v>
      </c>
      <c r="D75" s="145"/>
      <c r="E75" s="145"/>
      <c r="F75" s="145"/>
      <c r="G75" s="145"/>
      <c r="H75" s="116">
        <f>HLOOKUP(H$16,'All Data'!$C$5:$AC$9884,MATCH('MFR - DO NOT EDIT'!$P75,'All Data'!$A$5:$A$9884,0),TRUE)</f>
        <v>892</v>
      </c>
      <c r="I75" s="116">
        <f>HLOOKUP(I$16,'All Data'!$C$5:$AC$9884,MATCH('MFR - DO NOT EDIT'!$P75,'All Data'!$A$5:$A$9884,0),TRUE)</f>
        <v>969</v>
      </c>
      <c r="J75" s="116">
        <f>HLOOKUP(J$16,'All Data'!$C$5:$AC$9884,MATCH('MFR - DO NOT EDIT'!$P75,'All Data'!$A$5:$A$9884,0),TRUE)</f>
        <v>1011</v>
      </c>
      <c r="K75" s="116">
        <f>HLOOKUP(K$16,'All Data'!$C$5:$AC$9884,MATCH('MFR - DO NOT EDIT'!$P75,'All Data'!$A$5:$A$9884,0),TRUE)</f>
        <v>1028</v>
      </c>
      <c r="L75" s="116">
        <f>HLOOKUP(L$16,'All Data'!$C$5:$AC$9884,MATCH('MFR - DO NOT EDIT'!$P75,'All Data'!$A$5:$A$9884,0),TRUE)</f>
        <v>963</v>
      </c>
      <c r="M75" s="116">
        <f>HLOOKUP(M$16,'All Data'!$C$5:$AC$9884,MATCH('MFR - DO NOT EDIT'!$P75,'All Data'!$A$5:$A$9884,0),TRUE)</f>
        <v>975</v>
      </c>
      <c r="N75" s="117">
        <f>HLOOKUP(N$16,'All Data'!$C$5:$AC$9884,MATCH('MFR - DO NOT EDIT'!$P75,'All Data'!$A$5:$A$9884,0),TRUE)</f>
        <v>980</v>
      </c>
      <c r="O75" s="92"/>
      <c r="P75" s="69" t="s">
        <v>48</v>
      </c>
    </row>
    <row r="76" spans="1:16" s="65" customFormat="1" x14ac:dyDescent="0.25">
      <c r="A76" s="66"/>
      <c r="B76" s="67"/>
      <c r="C76" s="144" t="str">
        <f>VLOOKUP($P76,'All Data'!$A$1:$AAC$9859,2,FALSE)</f>
        <v>Number of graduates working in Maryland (triennial survey)</v>
      </c>
      <c r="D76" s="145"/>
      <c r="E76" s="145"/>
      <c r="F76" s="145"/>
      <c r="G76" s="145"/>
      <c r="H76" s="129" t="str">
        <f>HLOOKUP(H$16,'All Data'!$C$5:$AC$9884,MATCH('MFR - DO NOT EDIT'!$P76,'All Data'!$A$5:$A$9884,0),TRUE)</f>
        <v>N/A</v>
      </c>
      <c r="I76" s="129" t="str">
        <f>HLOOKUP(I$16,'All Data'!$C$5:$AC$9884,MATCH('MFR - DO NOT EDIT'!$P76,'All Data'!$A$5:$A$9884,0),TRUE)</f>
        <v>N/A</v>
      </c>
      <c r="J76" s="129">
        <f>HLOOKUP(J$16,'All Data'!$C$5:$AC$9884,MATCH('MFR - DO NOT EDIT'!$P76,'All Data'!$A$5:$A$9884,0),TRUE)</f>
        <v>669</v>
      </c>
      <c r="K76" s="129" t="str">
        <f>HLOOKUP(K$16,'All Data'!$C$5:$AC$9884,MATCH('MFR - DO NOT EDIT'!$P76,'All Data'!$A$5:$A$9884,0),TRUE)</f>
        <v>N/A</v>
      </c>
      <c r="L76" s="129" t="str">
        <f>HLOOKUP(L$16,'All Data'!$C$5:$AC$9884,MATCH('MFR - DO NOT EDIT'!$P76,'All Data'!$A$5:$A$9884,0),TRUE)</f>
        <v>N/A</v>
      </c>
      <c r="M76" s="129">
        <f>HLOOKUP(M$16,'All Data'!$C$5:$AC$9884,MATCH('MFR - DO NOT EDIT'!$P76,'All Data'!$A$5:$A$9884,0),TRUE)</f>
        <v>700</v>
      </c>
      <c r="N76" s="117" t="str">
        <f>HLOOKUP(N$16,'All Data'!$C$5:$AC$9884,MATCH('MFR - DO NOT EDIT'!$P76,'All Data'!$A$5:$A$9884,0),TRUE)</f>
        <v>N/A</v>
      </c>
      <c r="O76" s="92"/>
      <c r="P76" s="69" t="s">
        <v>109</v>
      </c>
    </row>
    <row r="77" spans="1:16" s="65" customFormat="1" x14ac:dyDescent="0.25">
      <c r="A77" s="66"/>
      <c r="B77" s="67"/>
      <c r="C77" s="144" t="str">
        <f>VLOOKUP($P77,'All Data'!$A$1:$AAC$9859,2,FALSE)</f>
        <v>Percent of graduates employed one year out (triennial survey)</v>
      </c>
      <c r="D77" s="145"/>
      <c r="E77" s="145"/>
      <c r="F77" s="145"/>
      <c r="G77" s="145"/>
      <c r="H77" s="130" t="str">
        <f>HLOOKUP(H$16,'All Data'!$C$5:$AC$9884,MATCH('MFR - DO NOT EDIT'!$P77,'All Data'!$A$5:$A$9884,0),TRUE)</f>
        <v>N/A</v>
      </c>
      <c r="I77" s="130" t="str">
        <f>HLOOKUP(I$16,'All Data'!$C$5:$AC$9884,MATCH('MFR - DO NOT EDIT'!$P77,'All Data'!$A$5:$A$9884,0),TRUE)</f>
        <v>N/A</v>
      </c>
      <c r="J77" s="130">
        <f>HLOOKUP(J$16,'All Data'!$C$5:$AC$9884,MATCH('MFR - DO NOT EDIT'!$P77,'All Data'!$A$5:$A$9884,0),TRUE)</f>
        <v>0.8</v>
      </c>
      <c r="K77" s="130" t="str">
        <f>HLOOKUP(K$16,'All Data'!$C$5:$AC$9884,MATCH('MFR - DO NOT EDIT'!$P77,'All Data'!$A$5:$A$9884,0),TRUE)</f>
        <v>N/A</v>
      </c>
      <c r="L77" s="130" t="str">
        <f>HLOOKUP(L$16,'All Data'!$C$5:$AC$9884,MATCH('MFR - DO NOT EDIT'!$P77,'All Data'!$A$5:$A$9884,0),TRUE)</f>
        <v>N/A</v>
      </c>
      <c r="M77" s="130">
        <f>HLOOKUP(M$16,'All Data'!$C$5:$AC$9884,MATCH('MFR - DO NOT EDIT'!$P77,'All Data'!$A$5:$A$9884,0),TRUE)</f>
        <v>0.85</v>
      </c>
      <c r="N77" s="109" t="str">
        <f>HLOOKUP(N$16,'All Data'!$C$5:$AC$9884,MATCH('MFR - DO NOT EDIT'!$P77,'All Data'!$A$5:$A$9884,0),TRUE)</f>
        <v>N/A</v>
      </c>
      <c r="O77" s="92"/>
      <c r="P77" s="69" t="s">
        <v>110</v>
      </c>
    </row>
    <row r="78" spans="1:16" s="65" customFormat="1" x14ac:dyDescent="0.25">
      <c r="A78" s="66"/>
      <c r="B78" s="67"/>
      <c r="C78" s="144" t="str">
        <f>VLOOKUP($P78,'All Data'!$A$1:$AAC$9859,2,FALSE)</f>
        <v>Median salary of graduates (triennial survey)</v>
      </c>
      <c r="D78" s="145"/>
      <c r="E78" s="145"/>
      <c r="F78" s="145"/>
      <c r="G78" s="145"/>
      <c r="H78" s="131" t="str">
        <f>HLOOKUP(H$16,'All Data'!$C$5:$AC$9884,MATCH('MFR - DO NOT EDIT'!$P78,'All Data'!$A$5:$A$9884,0),TRUE)</f>
        <v>N/A</v>
      </c>
      <c r="I78" s="131" t="str">
        <f>HLOOKUP(I$16,'All Data'!$C$5:$AC$9884,MATCH('MFR - DO NOT EDIT'!$P78,'All Data'!$A$5:$A$9884,0),TRUE)</f>
        <v>N/A</v>
      </c>
      <c r="J78" s="131">
        <f>HLOOKUP(J$16,'All Data'!$C$5:$AC$9884,MATCH('MFR - DO NOT EDIT'!$P78,'All Data'!$A$5:$A$9884,0),TRUE)</f>
        <v>35700</v>
      </c>
      <c r="K78" s="131" t="str">
        <f>HLOOKUP(K$16,'All Data'!$C$5:$AC$9884,MATCH('MFR - DO NOT EDIT'!$P78,'All Data'!$A$5:$A$9884,0),TRUE)</f>
        <v>N/A</v>
      </c>
      <c r="L78" s="131" t="str">
        <f>HLOOKUP(L$16,'All Data'!$C$5:$AC$9884,MATCH('MFR - DO NOT EDIT'!$P78,'All Data'!$A$5:$A$9884,0),TRUE)</f>
        <v>N/A</v>
      </c>
      <c r="M78" s="131">
        <f>HLOOKUP(M$16,'All Data'!$C$5:$AC$9884,MATCH('MFR - DO NOT EDIT'!$P78,'All Data'!$A$5:$A$9884,0),TRUE)</f>
        <v>37500</v>
      </c>
      <c r="N78" s="120" t="str">
        <f>HLOOKUP(N$16,'All Data'!$C$5:$AC$9884,MATCH('MFR - DO NOT EDIT'!$P78,'All Data'!$A$5:$A$9884,0),TRUE)</f>
        <v>N/A</v>
      </c>
      <c r="O78" s="92"/>
      <c r="P78" s="69" t="s">
        <v>111</v>
      </c>
    </row>
    <row r="79" spans="1:16" s="65" customFormat="1" x14ac:dyDescent="0.25">
      <c r="A79" s="66"/>
      <c r="B79" s="67"/>
      <c r="C79" s="146" t="str">
        <f>VLOOKUP($P79,'All Data'!$A$1:$AAC$9859,2,FALSE)</f>
        <v>Number of initiatives</v>
      </c>
      <c r="D79" s="147"/>
      <c r="E79" s="147"/>
      <c r="F79" s="147"/>
      <c r="G79" s="147"/>
      <c r="H79" s="132">
        <f>HLOOKUP(H$16,'All Data'!$C$5:$AC$9884,MATCH('MFR - DO NOT EDIT'!$P79,'All Data'!$A$5:$A$9884,0),TRUE)</f>
        <v>8</v>
      </c>
      <c r="I79" s="132">
        <f>HLOOKUP(I$16,'All Data'!$C$5:$AC$9884,MATCH('MFR - DO NOT EDIT'!$P79,'All Data'!$A$5:$A$9884,0),TRUE)</f>
        <v>9</v>
      </c>
      <c r="J79" s="132">
        <f>HLOOKUP(J$16,'All Data'!$C$5:$AC$9884,MATCH('MFR - DO NOT EDIT'!$P79,'All Data'!$A$5:$A$9884,0),TRUE)</f>
        <v>10</v>
      </c>
      <c r="K79" s="132">
        <f>HLOOKUP(K$16,'All Data'!$C$5:$AC$9884,MATCH('MFR - DO NOT EDIT'!$P79,'All Data'!$A$5:$A$9884,0),TRUE)</f>
        <v>11</v>
      </c>
      <c r="L79" s="132">
        <f>HLOOKUP(L$16,'All Data'!$C$5:$AC$9884,MATCH('MFR - DO NOT EDIT'!$P79,'All Data'!$A$5:$A$9884,0),TRUE)</f>
        <v>11</v>
      </c>
      <c r="M79" s="132">
        <f>HLOOKUP(M$16,'All Data'!$C$5:$AC$9884,MATCH('MFR - DO NOT EDIT'!$P79,'All Data'!$A$5:$A$9884,0),TRUE)</f>
        <v>12</v>
      </c>
      <c r="N79" s="87">
        <f>HLOOKUP(N$16,'All Data'!$C$5:$AC$9884,MATCH('MFR - DO NOT EDIT'!$P79,'All Data'!$A$5:$A$9884,0),TRUE)</f>
        <v>12</v>
      </c>
      <c r="O79" s="92"/>
      <c r="P79" s="69" t="s">
        <v>112</v>
      </c>
    </row>
    <row r="80" spans="1:16" s="65" customFormat="1" ht="27" customHeight="1" x14ac:dyDescent="0.25">
      <c r="A80" s="66"/>
      <c r="B80" s="67"/>
      <c r="C80" s="91"/>
      <c r="D80" s="91"/>
      <c r="E80" s="91"/>
      <c r="F80" s="91"/>
      <c r="G80" s="91"/>
      <c r="H80" s="133"/>
      <c r="I80" s="133"/>
      <c r="J80" s="133"/>
      <c r="K80" s="133"/>
      <c r="L80" s="133"/>
      <c r="M80" s="133"/>
      <c r="N80" s="84"/>
      <c r="O80" s="93"/>
      <c r="P80" s="69"/>
    </row>
    <row r="81" spans="1:16" s="65" customFormat="1" x14ac:dyDescent="0.25">
      <c r="A81" s="67" t="s">
        <v>115</v>
      </c>
      <c r="B81" s="148" t="s">
        <v>121</v>
      </c>
      <c r="C81" s="148"/>
      <c r="D81" s="148"/>
      <c r="E81" s="148"/>
      <c r="F81" s="148"/>
      <c r="G81" s="148"/>
      <c r="H81" s="148"/>
      <c r="I81" s="148"/>
      <c r="J81" s="148"/>
      <c r="K81" s="148"/>
      <c r="L81" s="148"/>
      <c r="M81" s="148"/>
      <c r="N81" s="148"/>
      <c r="O81" s="148"/>
    </row>
    <row r="82" spans="1:16" s="65" customFormat="1" x14ac:dyDescent="0.25">
      <c r="A82" s="66"/>
      <c r="B82" s="67" t="s">
        <v>116</v>
      </c>
      <c r="C82" s="149" t="s">
        <v>148</v>
      </c>
      <c r="D82" s="149"/>
      <c r="E82" s="149"/>
      <c r="F82" s="149"/>
      <c r="G82" s="149"/>
      <c r="H82" s="149"/>
      <c r="I82" s="149"/>
      <c r="J82" s="149"/>
      <c r="K82" s="149"/>
      <c r="L82" s="149"/>
      <c r="M82" s="149"/>
      <c r="N82" s="149"/>
      <c r="O82" s="149"/>
    </row>
    <row r="83" spans="1:16" s="65" customFormat="1" ht="15.6" customHeight="1" x14ac:dyDescent="0.25">
      <c r="A83" s="66"/>
      <c r="B83" s="67" t="s">
        <v>117</v>
      </c>
      <c r="C83" s="149" t="s">
        <v>149</v>
      </c>
      <c r="D83" s="149"/>
      <c r="E83" s="149"/>
      <c r="F83" s="149"/>
      <c r="G83" s="149"/>
      <c r="H83" s="149"/>
      <c r="I83" s="149"/>
      <c r="J83" s="149"/>
      <c r="K83" s="149"/>
      <c r="L83" s="149"/>
      <c r="M83" s="149"/>
      <c r="N83" s="149"/>
      <c r="O83" s="149"/>
    </row>
    <row r="84" spans="1:16" s="65" customFormat="1" ht="15.6" customHeight="1" x14ac:dyDescent="0.25">
      <c r="A84" s="66"/>
      <c r="B84" s="67" t="s">
        <v>118</v>
      </c>
      <c r="C84" s="149" t="s">
        <v>150</v>
      </c>
      <c r="D84" s="149"/>
      <c r="E84" s="149"/>
      <c r="F84" s="149"/>
      <c r="G84" s="149"/>
      <c r="H84" s="149"/>
      <c r="I84" s="149"/>
      <c r="J84" s="149"/>
      <c r="K84" s="149"/>
      <c r="L84" s="149"/>
      <c r="M84" s="149"/>
      <c r="N84" s="149"/>
      <c r="O84" s="149"/>
    </row>
    <row r="85" spans="1:16" s="65" customFormat="1" x14ac:dyDescent="0.25">
      <c r="A85" s="66"/>
      <c r="B85" s="67" t="s">
        <v>119</v>
      </c>
      <c r="C85" s="149" t="s">
        <v>169</v>
      </c>
      <c r="D85" s="149"/>
      <c r="E85" s="149"/>
      <c r="F85" s="149"/>
      <c r="G85" s="149"/>
      <c r="H85" s="149"/>
      <c r="I85" s="149"/>
      <c r="J85" s="149"/>
      <c r="K85" s="149"/>
      <c r="L85" s="149"/>
      <c r="M85" s="149"/>
      <c r="N85" s="149"/>
      <c r="O85" s="149"/>
    </row>
    <row r="86" spans="1:16" s="65" customFormat="1" x14ac:dyDescent="0.25">
      <c r="A86" s="66"/>
      <c r="B86" s="67" t="s">
        <v>120</v>
      </c>
      <c r="C86" s="149" t="s">
        <v>170</v>
      </c>
      <c r="D86" s="149"/>
      <c r="E86" s="149"/>
      <c r="F86" s="149"/>
      <c r="G86" s="149"/>
      <c r="H86" s="149"/>
      <c r="I86" s="149"/>
      <c r="J86" s="149"/>
      <c r="K86" s="149"/>
      <c r="L86" s="149"/>
      <c r="M86" s="149"/>
      <c r="N86" s="149"/>
      <c r="O86" s="149"/>
    </row>
    <row r="87" spans="1:16" s="65" customFormat="1" ht="8.4499999999999993" customHeight="1" x14ac:dyDescent="0.25">
      <c r="A87" s="66"/>
      <c r="B87" s="67"/>
      <c r="C87" s="92"/>
      <c r="D87" s="92"/>
      <c r="E87" s="92"/>
      <c r="F87" s="92"/>
      <c r="G87" s="92"/>
      <c r="H87" s="92"/>
      <c r="I87" s="92"/>
      <c r="J87" s="92"/>
      <c r="K87" s="92"/>
      <c r="L87" s="92"/>
      <c r="M87" s="92"/>
      <c r="N87" s="92"/>
      <c r="O87" s="92"/>
    </row>
    <row r="88" spans="1:16" s="65" customFormat="1" x14ac:dyDescent="0.25">
      <c r="A88" s="66"/>
      <c r="B88" s="67"/>
      <c r="C88" s="150" t="s">
        <v>3</v>
      </c>
      <c r="D88" s="151"/>
      <c r="E88" s="151"/>
      <c r="F88" s="151"/>
      <c r="G88" s="151"/>
      <c r="H88" s="72" t="str">
        <f>'All Data'!$C$1-6&amp;" Act."</f>
        <v>2012 Act.</v>
      </c>
      <c r="I88" s="72" t="str">
        <f>'All Data'!$C$1-5&amp;" Act."</f>
        <v>2013 Act.</v>
      </c>
      <c r="J88" s="72" t="str">
        <f>'All Data'!$C$1-4&amp;" Act."</f>
        <v>2014 Act.</v>
      </c>
      <c r="K88" s="72" t="str">
        <f>'All Data'!$C$1-3&amp;" Act."</f>
        <v>2015 Act.</v>
      </c>
      <c r="L88" s="72" t="str">
        <f>'All Data'!$C$1-2&amp;" Act."</f>
        <v>2016 Act.</v>
      </c>
      <c r="M88" s="72" t="str">
        <f>'All Data'!$C$1-1&amp;" Est."</f>
        <v>2017 Est.</v>
      </c>
      <c r="N88" s="73" t="str">
        <f>'All Data'!$C$1-0&amp;" Est."</f>
        <v>2018 Est.</v>
      </c>
      <c r="O88" s="92"/>
    </row>
    <row r="89" spans="1:16" s="65" customFormat="1" x14ac:dyDescent="0.25">
      <c r="A89" s="66"/>
      <c r="B89" s="67"/>
      <c r="C89" s="144" t="str">
        <f>VLOOKUP($P89,'All Data'!$A$1:$AAC$9859,2,FALSE)</f>
        <v>Funds raised in annual giving ($ millions)</v>
      </c>
      <c r="D89" s="145"/>
      <c r="E89" s="145"/>
      <c r="F89" s="145"/>
      <c r="G89" s="145"/>
      <c r="H89" s="118">
        <f>HLOOKUP(H$16,'All Data'!$C$5:$AC$9884,MATCH('MFR - DO NOT EDIT'!$P89,'All Data'!$A$5:$A$9884,0),TRUE)</f>
        <v>2</v>
      </c>
      <c r="I89" s="118">
        <f>HLOOKUP(I$16,'All Data'!$C$5:$AC$9884,MATCH('MFR - DO NOT EDIT'!$P89,'All Data'!$A$5:$A$9884,0),TRUE)</f>
        <v>2.1</v>
      </c>
      <c r="J89" s="118">
        <f>HLOOKUP(J$16,'All Data'!$C$5:$AC$9884,MATCH('MFR - DO NOT EDIT'!$P89,'All Data'!$A$5:$A$9884,0),TRUE)</f>
        <v>2.4</v>
      </c>
      <c r="K89" s="118">
        <f>HLOOKUP(K$16,'All Data'!$C$5:$AC$9884,MATCH('MFR - DO NOT EDIT'!$P89,'All Data'!$A$5:$A$9884,0),TRUE)</f>
        <v>2.16</v>
      </c>
      <c r="L89" s="118">
        <f>HLOOKUP(L$16,'All Data'!$C$5:$AC$9884,MATCH('MFR - DO NOT EDIT'!$P89,'All Data'!$A$5:$A$9884,0),TRUE)</f>
        <v>2.1</v>
      </c>
      <c r="M89" s="118">
        <f>HLOOKUP(M$16,'All Data'!$C$5:$AC$9884,MATCH('MFR - DO NOT EDIT'!$P89,'All Data'!$A$5:$A$9884,0),TRUE)</f>
        <v>2.4</v>
      </c>
      <c r="N89" s="119">
        <f>HLOOKUP(N$16,'All Data'!$C$5:$AC$9884,MATCH('MFR - DO NOT EDIT'!$P89,'All Data'!$A$5:$A$9884,0),TRUE)</f>
        <v>2.6</v>
      </c>
      <c r="O89" s="92"/>
      <c r="P89" s="69" t="s">
        <v>122</v>
      </c>
    </row>
    <row r="90" spans="1:16" s="65" customFormat="1" x14ac:dyDescent="0.25">
      <c r="A90" s="66"/>
      <c r="B90" s="67"/>
      <c r="C90" s="144" t="str">
        <f>VLOOKUP($P90,'All Data'!$A$1:$AAC$9859,2,FALSE)</f>
        <v>Number of students involved in community outreach</v>
      </c>
      <c r="D90" s="145"/>
      <c r="E90" s="145"/>
      <c r="F90" s="145"/>
      <c r="G90" s="145"/>
      <c r="H90" s="116">
        <f>HLOOKUP(H$16,'All Data'!$C$5:$AC$9884,MATCH('MFR - DO NOT EDIT'!$P90,'All Data'!$A$5:$A$9884,0),TRUE)</f>
        <v>3535</v>
      </c>
      <c r="I90" s="116">
        <f>HLOOKUP(I$16,'All Data'!$C$5:$AC$9884,MATCH('MFR - DO NOT EDIT'!$P90,'All Data'!$A$5:$A$9884,0),TRUE)</f>
        <v>4055</v>
      </c>
      <c r="J90" s="116">
        <f>HLOOKUP(J$16,'All Data'!$C$5:$AC$9884,MATCH('MFR - DO NOT EDIT'!$P90,'All Data'!$A$5:$A$9884,0),TRUE)</f>
        <v>4121</v>
      </c>
      <c r="K90" s="116">
        <f>HLOOKUP(K$16,'All Data'!$C$5:$AC$9884,MATCH('MFR - DO NOT EDIT'!$P90,'All Data'!$A$5:$A$9884,0),TRUE)</f>
        <v>4260</v>
      </c>
      <c r="L90" s="116">
        <f>HLOOKUP(L$16,'All Data'!$C$5:$AC$9884,MATCH('MFR - DO NOT EDIT'!$P90,'All Data'!$A$5:$A$9884,0),TRUE)</f>
        <v>4566</v>
      </c>
      <c r="M90" s="116">
        <f>HLOOKUP(M$16,'All Data'!$C$5:$AC$9884,MATCH('MFR - DO NOT EDIT'!$P90,'All Data'!$A$5:$A$9884,0),TRUE)</f>
        <v>4600</v>
      </c>
      <c r="N90" s="117">
        <f>HLOOKUP(N$16,'All Data'!$C$5:$AC$9884,MATCH('MFR - DO NOT EDIT'!$P90,'All Data'!$A$5:$A$9884,0),TRUE)</f>
        <v>4650</v>
      </c>
      <c r="O90" s="92"/>
      <c r="P90" s="69" t="s">
        <v>123</v>
      </c>
    </row>
    <row r="91" spans="1:16" s="65" customFormat="1" x14ac:dyDescent="0.25">
      <c r="A91" s="66"/>
      <c r="B91" s="67"/>
      <c r="C91" s="144" t="str">
        <f>VLOOKUP($P91,'All Data'!$A$1:$AAC$9859,2,FALSE)</f>
        <v>Number faculty awards</v>
      </c>
      <c r="D91" s="145"/>
      <c r="E91" s="145"/>
      <c r="F91" s="145"/>
      <c r="G91" s="145"/>
      <c r="H91" s="84">
        <f>HLOOKUP(H$16,'All Data'!$C$5:$AC$9884,MATCH('MFR - DO NOT EDIT'!$P91,'All Data'!$A$5:$A$9884,0),TRUE)</f>
        <v>17</v>
      </c>
      <c r="I91" s="84">
        <f>HLOOKUP(I$16,'All Data'!$C$5:$AC$9884,MATCH('MFR - DO NOT EDIT'!$P91,'All Data'!$A$5:$A$9884,0),TRUE)</f>
        <v>23</v>
      </c>
      <c r="J91" s="84">
        <f>HLOOKUP(J$16,'All Data'!$C$5:$AC$9884,MATCH('MFR - DO NOT EDIT'!$P91,'All Data'!$A$5:$A$9884,0),TRUE)</f>
        <v>20</v>
      </c>
      <c r="K91" s="84">
        <f>HLOOKUP(K$16,'All Data'!$C$5:$AC$9884,MATCH('MFR - DO NOT EDIT'!$P91,'All Data'!$A$5:$A$9884,0),TRUE)</f>
        <v>14</v>
      </c>
      <c r="L91" s="84">
        <f>HLOOKUP(L$16,'All Data'!$C$5:$AC$9884,MATCH('MFR - DO NOT EDIT'!$P91,'All Data'!$A$5:$A$9884,0),TRUE)</f>
        <v>17</v>
      </c>
      <c r="M91" s="84">
        <f>HLOOKUP(M$16,'All Data'!$C$5:$AC$9884,MATCH('MFR - DO NOT EDIT'!$P91,'All Data'!$A$5:$A$9884,0),TRUE)</f>
        <v>18</v>
      </c>
      <c r="N91" s="85">
        <f>HLOOKUP(N$16,'All Data'!$C$5:$AC$9884,MATCH('MFR - DO NOT EDIT'!$P91,'All Data'!$A$5:$A$9884,0),TRUE)</f>
        <v>19</v>
      </c>
      <c r="O91" s="92"/>
      <c r="P91" s="69" t="s">
        <v>124</v>
      </c>
    </row>
    <row r="92" spans="1:16" s="65" customFormat="1" x14ac:dyDescent="0.25">
      <c r="A92" s="66"/>
      <c r="B92" s="67"/>
      <c r="C92" s="144" t="str">
        <f>VLOOKUP($P92,'All Data'!$A$1:$AAC$9859,2,FALSE)</f>
        <v>Course units taught by FTE core faculty</v>
      </c>
      <c r="D92" s="145"/>
      <c r="E92" s="145"/>
      <c r="F92" s="145"/>
      <c r="G92" s="145"/>
      <c r="H92" s="84">
        <f>HLOOKUP(H$16,'All Data'!$C$5:$AC$9884,MATCH('MFR - DO NOT EDIT'!$P92,'All Data'!$A$5:$A$9884,0),TRUE)</f>
        <v>7.4</v>
      </c>
      <c r="I92" s="84">
        <f>HLOOKUP(I$16,'All Data'!$C$5:$AC$9884,MATCH('MFR - DO NOT EDIT'!$P92,'All Data'!$A$5:$A$9884,0),TRUE)</f>
        <v>7.4</v>
      </c>
      <c r="J92" s="84">
        <f>HLOOKUP(J$16,'All Data'!$C$5:$AC$9884,MATCH('MFR - DO NOT EDIT'!$P92,'All Data'!$A$5:$A$9884,0),TRUE)</f>
        <v>7.1</v>
      </c>
      <c r="K92" s="84">
        <f>HLOOKUP(K$16,'All Data'!$C$5:$AC$9884,MATCH('MFR - DO NOT EDIT'!$P92,'All Data'!$A$5:$A$9884,0),TRUE)</f>
        <v>7.5</v>
      </c>
      <c r="L92" s="84">
        <f>HLOOKUP(L$16,'All Data'!$C$5:$AC$9884,MATCH('MFR - DO NOT EDIT'!$P92,'All Data'!$A$5:$A$9884,0),TRUE)</f>
        <v>7.3</v>
      </c>
      <c r="M92" s="84">
        <f>HLOOKUP(M$16,'All Data'!$C$5:$AC$9884,MATCH('MFR - DO NOT EDIT'!$P92,'All Data'!$A$5:$A$9884,0),TRUE)</f>
        <v>7.4</v>
      </c>
      <c r="N92" s="85">
        <f>HLOOKUP(N$16,'All Data'!$C$5:$AC$9884,MATCH('MFR - DO NOT EDIT'!$P92,'All Data'!$A$5:$A$9884,0),TRUE)</f>
        <v>7.5</v>
      </c>
      <c r="O92" s="92"/>
      <c r="P92" s="69" t="s">
        <v>125</v>
      </c>
    </row>
    <row r="93" spans="1:16" s="65" customFormat="1" x14ac:dyDescent="0.25">
      <c r="A93" s="66"/>
      <c r="B93" s="67"/>
      <c r="C93" s="146" t="str">
        <f>VLOOKUP($P93,'All Data'!$A$1:$AAC$9859,2,FALSE)</f>
        <v>Days of public service per FTE faculty</v>
      </c>
      <c r="D93" s="147"/>
      <c r="E93" s="147"/>
      <c r="F93" s="147"/>
      <c r="G93" s="147"/>
      <c r="H93" s="86">
        <f>HLOOKUP(H$16,'All Data'!$C$5:$AC$9884,MATCH('MFR - DO NOT EDIT'!$P93,'All Data'!$A$5:$A$9884,0),TRUE)</f>
        <v>12.1</v>
      </c>
      <c r="I93" s="86">
        <f>HLOOKUP(I$16,'All Data'!$C$5:$AC$9884,MATCH('MFR - DO NOT EDIT'!$P93,'All Data'!$A$5:$A$9884,0),TRUE)</f>
        <v>13</v>
      </c>
      <c r="J93" s="123">
        <f>HLOOKUP(J$16,'All Data'!$C$5:$AC$9884,MATCH('MFR - DO NOT EDIT'!$P93,'All Data'!$A$5:$A$9884,0),TRUE)</f>
        <v>11.6</v>
      </c>
      <c r="K93" s="86">
        <f>HLOOKUP(K$16,'All Data'!$C$5:$AC$9884,MATCH('MFR - DO NOT EDIT'!$P93,'All Data'!$A$5:$A$9884,0),TRUE)</f>
        <v>11</v>
      </c>
      <c r="L93" s="123">
        <f>HLOOKUP(L$16,'All Data'!$C$5:$AC$9884,MATCH('MFR - DO NOT EDIT'!$P93,'All Data'!$A$5:$A$9884,0),TRUE)</f>
        <v>9.6</v>
      </c>
      <c r="M93" s="123">
        <f>HLOOKUP(M$16,'All Data'!$C$5:$AC$9884,MATCH('MFR - DO NOT EDIT'!$P93,'All Data'!$A$5:$A$9884,0),TRUE)</f>
        <v>10</v>
      </c>
      <c r="N93" s="124">
        <f>HLOOKUP(N$16,'All Data'!$C$5:$AC$9884,MATCH('MFR - DO NOT EDIT'!$P93,'All Data'!$A$5:$A$9884,0),TRUE)</f>
        <v>11</v>
      </c>
      <c r="O93" s="92"/>
      <c r="P93" s="69" t="s">
        <v>126</v>
      </c>
    </row>
    <row r="94" spans="1:16" s="46" customFormat="1" ht="14.25" customHeight="1" x14ac:dyDescent="0.25">
      <c r="A94" s="66"/>
      <c r="B94" s="76"/>
      <c r="C94" s="58"/>
      <c r="D94" s="58"/>
      <c r="E94" s="58"/>
      <c r="F94" s="58"/>
      <c r="G94" s="58"/>
      <c r="H94" s="68"/>
      <c r="I94" s="68"/>
      <c r="J94" s="68"/>
      <c r="K94" s="68"/>
      <c r="L94" s="68"/>
      <c r="M94" s="68"/>
      <c r="N94" s="68"/>
      <c r="O94" s="59"/>
    </row>
    <row r="95" spans="1:16" ht="14.25" customHeight="1" x14ac:dyDescent="0.25">
      <c r="A95" s="8"/>
      <c r="B95" s="8"/>
      <c r="C95" s="8"/>
      <c r="D95" s="8"/>
      <c r="E95" s="8"/>
      <c r="F95" s="8"/>
      <c r="G95" s="8"/>
      <c r="H95" s="8"/>
      <c r="I95" s="8"/>
      <c r="J95" s="8"/>
      <c r="K95" s="8"/>
      <c r="L95" s="8"/>
      <c r="M95" s="8"/>
      <c r="P95" s="4"/>
    </row>
    <row r="96" spans="1:16" ht="14.25" customHeight="1" x14ac:dyDescent="0.25">
      <c r="A96" s="8"/>
      <c r="P96" s="4"/>
    </row>
    <row r="97" spans="1:1" ht="14.25" customHeight="1" x14ac:dyDescent="0.25">
      <c r="A97" s="8"/>
    </row>
    <row r="98" spans="1:1" ht="14.25" customHeight="1" x14ac:dyDescent="0.25">
      <c r="A98" s="8"/>
    </row>
  </sheetData>
  <sheetProtection password="C88C" sheet="1" objects="1" scenarios="1"/>
  <mergeCells count="78">
    <mergeCell ref="C74:G74"/>
    <mergeCell ref="C70:O70"/>
    <mergeCell ref="C64:G64"/>
    <mergeCell ref="B61:O61"/>
    <mergeCell ref="C65:G65"/>
    <mergeCell ref="C66:G66"/>
    <mergeCell ref="C31:O31"/>
    <mergeCell ref="C32:O32"/>
    <mergeCell ref="C33:O33"/>
    <mergeCell ref="C34:O34"/>
    <mergeCell ref="C35:O35"/>
    <mergeCell ref="C42:G42"/>
    <mergeCell ref="C56:G56"/>
    <mergeCell ref="C69:O69"/>
    <mergeCell ref="B68:O68"/>
    <mergeCell ref="C45:G45"/>
    <mergeCell ref="C52:O52"/>
    <mergeCell ref="C57:G57"/>
    <mergeCell ref="A2:O2"/>
    <mergeCell ref="A5:O5"/>
    <mergeCell ref="A8:O8"/>
    <mergeCell ref="C16:G16"/>
    <mergeCell ref="A3:O3"/>
    <mergeCell ref="A6:O6"/>
    <mergeCell ref="B10:O10"/>
    <mergeCell ref="C11:O11"/>
    <mergeCell ref="C12:O12"/>
    <mergeCell ref="C13:O13"/>
    <mergeCell ref="C14:O14"/>
    <mergeCell ref="C17:G17"/>
    <mergeCell ref="C38:G38"/>
    <mergeCell ref="C37:G37"/>
    <mergeCell ref="C73:G73"/>
    <mergeCell ref="B48:O48"/>
    <mergeCell ref="C46:G46"/>
    <mergeCell ref="C58:G58"/>
    <mergeCell ref="C55:G55"/>
    <mergeCell ref="C62:O62"/>
    <mergeCell ref="C71:O71"/>
    <mergeCell ref="C54:G54"/>
    <mergeCell ref="C59:G59"/>
    <mergeCell ref="C50:O50"/>
    <mergeCell ref="C49:O49"/>
    <mergeCell ref="C18:G18"/>
    <mergeCell ref="C19:G19"/>
    <mergeCell ref="C20:G20"/>
    <mergeCell ref="C21:G21"/>
    <mergeCell ref="C43:G43"/>
    <mergeCell ref="C44:G44"/>
    <mergeCell ref="C51:O51"/>
    <mergeCell ref="C28:O28"/>
    <mergeCell ref="C24:G24"/>
    <mergeCell ref="C25:G25"/>
    <mergeCell ref="C22:G22"/>
    <mergeCell ref="C23:G23"/>
    <mergeCell ref="B27:O27"/>
    <mergeCell ref="C29:O29"/>
    <mergeCell ref="C39:G39"/>
    <mergeCell ref="C40:G40"/>
    <mergeCell ref="C41:G41"/>
    <mergeCell ref="C30:O30"/>
    <mergeCell ref="C75:G75"/>
    <mergeCell ref="C76:G76"/>
    <mergeCell ref="C77:G77"/>
    <mergeCell ref="C78:G78"/>
    <mergeCell ref="C79:G79"/>
    <mergeCell ref="C92:G92"/>
    <mergeCell ref="C93:G93"/>
    <mergeCell ref="B81:O81"/>
    <mergeCell ref="C82:O82"/>
    <mergeCell ref="C83:O83"/>
    <mergeCell ref="C84:O84"/>
    <mergeCell ref="C88:G88"/>
    <mergeCell ref="C85:O85"/>
    <mergeCell ref="C86:O86"/>
    <mergeCell ref="C89:G89"/>
    <mergeCell ref="C90:G90"/>
    <mergeCell ref="C91:G91"/>
  </mergeCells>
  <pageMargins left="0.5" right="0.4" top="0.75" bottom="0.49074074074074076" header="0.3" footer="0.3"/>
  <pageSetup orientation="landscape" r:id="rId1"/>
  <headerFooter>
    <oddHeader>&amp;C&amp;"Garamond,Bold"&amp;18USM - Frostburg State University</oddHeader>
    <oddFooter>&amp;C&amp;"Garamond,Bold"R30B26
http://www.frostburg.edu/</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48"/>
  <sheetViews>
    <sheetView tabSelected="1" topLeftCell="A8" zoomScale="85" zoomScaleNormal="85" workbookViewId="0">
      <selection activeCell="V48" sqref="V48"/>
    </sheetView>
  </sheetViews>
  <sheetFormatPr defaultColWidth="9.140625" defaultRowHeight="16.5" x14ac:dyDescent="0.3"/>
  <cols>
    <col min="1" max="1" width="15.28515625" style="2" customWidth="1"/>
    <col min="2" max="2" width="58.42578125" style="2" customWidth="1"/>
    <col min="3" max="3" width="0" style="2" hidden="1" customWidth="1"/>
    <col min="4" max="8" width="8.5703125" style="2" hidden="1" customWidth="1"/>
    <col min="9" max="9" width="9.85546875" style="2" hidden="1" customWidth="1"/>
    <col min="10" max="10" width="8.5703125" style="2" hidden="1" customWidth="1"/>
    <col min="11" max="11" width="8.85546875" style="2" hidden="1" customWidth="1"/>
    <col min="12" max="12" width="8.5703125" style="2" hidden="1" customWidth="1"/>
    <col min="13" max="13" width="8.42578125" style="2" hidden="1" customWidth="1"/>
    <col min="14" max="15" width="8.5703125" style="2" hidden="1" customWidth="1"/>
    <col min="16" max="16" width="9.28515625" style="2" bestFit="1" customWidth="1"/>
    <col min="17" max="18" width="8.5703125" style="2" bestFit="1" customWidth="1"/>
    <col min="19" max="19" width="9.28515625" style="2" bestFit="1" customWidth="1"/>
    <col min="20" max="22" width="8.5703125" style="2" bestFit="1" customWidth="1"/>
    <col min="23" max="23" width="8.5703125" style="57" customWidth="1"/>
    <col min="24" max="24" width="10.42578125" style="57" bestFit="1" customWidth="1"/>
    <col min="25" max="25" width="13.28515625" style="57" bestFit="1" customWidth="1"/>
    <col min="26" max="26" width="40.28515625" style="2" customWidth="1"/>
    <col min="27" max="16384" width="9.140625" style="2"/>
  </cols>
  <sheetData>
    <row r="1" spans="1:30" hidden="1" x14ac:dyDescent="0.3">
      <c r="B1" s="9" t="s">
        <v>4</v>
      </c>
      <c r="C1" s="3">
        <v>2018</v>
      </c>
      <c r="D1" s="14"/>
      <c r="E1" s="14"/>
      <c r="F1" s="14"/>
      <c r="G1" s="14"/>
      <c r="H1" s="14"/>
      <c r="I1" s="14"/>
      <c r="J1" s="11"/>
      <c r="K1" s="14"/>
      <c r="L1" s="14"/>
      <c r="M1" s="14"/>
      <c r="N1" s="11"/>
      <c r="O1" s="11"/>
      <c r="P1" s="11"/>
    </row>
    <row r="2" spans="1:30" x14ac:dyDescent="0.3">
      <c r="B2" s="9"/>
      <c r="C2" s="10"/>
      <c r="D2" s="14"/>
      <c r="E2" s="14"/>
      <c r="F2" s="14"/>
      <c r="G2" s="14"/>
      <c r="H2" s="14"/>
      <c r="I2" s="14"/>
      <c r="J2" s="11"/>
      <c r="K2" s="14"/>
      <c r="L2" s="14"/>
      <c r="M2" s="14"/>
      <c r="N2" s="11"/>
      <c r="O2" s="11"/>
    </row>
    <row r="3" spans="1:30" s="11" customFormat="1" x14ac:dyDescent="0.3">
      <c r="B3" s="1" t="s">
        <v>54</v>
      </c>
      <c r="C3" s="10"/>
    </row>
    <row r="4" spans="1:30" x14ac:dyDescent="0.3">
      <c r="A4" s="16" t="s">
        <v>7</v>
      </c>
      <c r="B4" s="1" t="s">
        <v>5</v>
      </c>
      <c r="U4" s="136"/>
      <c r="V4" s="136"/>
      <c r="W4" s="136"/>
      <c r="X4" s="136"/>
      <c r="Y4" s="1" t="s">
        <v>177</v>
      </c>
    </row>
    <row r="5" spans="1:30" x14ac:dyDescent="0.3">
      <c r="C5" s="1" t="s">
        <v>10</v>
      </c>
      <c r="D5" s="1" t="s">
        <v>11</v>
      </c>
      <c r="E5" s="1" t="s">
        <v>12</v>
      </c>
      <c r="F5" s="1" t="s">
        <v>13</v>
      </c>
      <c r="G5" s="1" t="s">
        <v>14</v>
      </c>
      <c r="H5" s="1" t="s">
        <v>15</v>
      </c>
      <c r="I5" s="1" t="s">
        <v>16</v>
      </c>
      <c r="J5" s="1" t="s">
        <v>17</v>
      </c>
      <c r="K5" s="1" t="s">
        <v>18</v>
      </c>
      <c r="L5" s="1" t="s">
        <v>19</v>
      </c>
      <c r="M5" s="1" t="s">
        <v>20</v>
      </c>
      <c r="N5" s="1" t="s">
        <v>21</v>
      </c>
      <c r="O5" s="1" t="s">
        <v>22</v>
      </c>
      <c r="P5" s="1" t="s">
        <v>23</v>
      </c>
      <c r="Q5" s="1" t="s">
        <v>24</v>
      </c>
      <c r="R5" s="1" t="s">
        <v>25</v>
      </c>
      <c r="S5" s="1" t="s">
        <v>26</v>
      </c>
      <c r="T5" s="1" t="s">
        <v>27</v>
      </c>
      <c r="U5" s="137" t="s">
        <v>178</v>
      </c>
      <c r="V5" s="1" t="s">
        <v>28</v>
      </c>
      <c r="W5" s="1" t="s">
        <v>179</v>
      </c>
      <c r="X5" s="1" t="s">
        <v>180</v>
      </c>
      <c r="Y5" s="57" t="s">
        <v>181</v>
      </c>
      <c r="Z5" s="1" t="s">
        <v>9</v>
      </c>
      <c r="AA5" s="1"/>
      <c r="AB5" s="1"/>
      <c r="AC5" s="1"/>
      <c r="AD5" s="1"/>
    </row>
    <row r="6" spans="1:30" s="57" customFormat="1" ht="13.9" customHeight="1" x14ac:dyDescent="0.3">
      <c r="A6" s="57" t="s">
        <v>8</v>
      </c>
      <c r="B6" s="77" t="s">
        <v>76</v>
      </c>
      <c r="C6" s="78"/>
      <c r="D6" s="78"/>
      <c r="E6" s="78"/>
      <c r="F6" s="78"/>
      <c r="P6" s="57">
        <v>644</v>
      </c>
      <c r="Q6" s="57">
        <v>721</v>
      </c>
      <c r="R6" s="57">
        <v>752</v>
      </c>
      <c r="S6" s="57">
        <v>858</v>
      </c>
      <c r="T6" s="57">
        <v>913</v>
      </c>
      <c r="U6" s="57">
        <v>949</v>
      </c>
      <c r="V6" s="57">
        <v>925</v>
      </c>
      <c r="W6" s="57">
        <v>950</v>
      </c>
      <c r="X6" s="57" t="s">
        <v>182</v>
      </c>
      <c r="Z6" s="57" t="s">
        <v>151</v>
      </c>
      <c r="AA6" s="1"/>
      <c r="AB6" s="1"/>
      <c r="AC6" s="1"/>
      <c r="AD6" s="1"/>
    </row>
    <row r="7" spans="1:30" s="70" customFormat="1" x14ac:dyDescent="0.3">
      <c r="A7" s="57" t="s">
        <v>51</v>
      </c>
      <c r="B7" s="71" t="s">
        <v>77</v>
      </c>
      <c r="C7" s="64"/>
      <c r="D7" s="64"/>
      <c r="E7" s="64"/>
      <c r="F7" s="64"/>
      <c r="G7" s="64"/>
      <c r="H7" s="64"/>
      <c r="I7" s="60"/>
      <c r="J7" s="56"/>
      <c r="K7" s="56"/>
      <c r="L7" s="56"/>
      <c r="M7" s="56"/>
      <c r="N7" s="56"/>
      <c r="O7" s="56"/>
      <c r="P7" s="56">
        <v>75</v>
      </c>
      <c r="Q7" s="56">
        <v>111</v>
      </c>
      <c r="R7" s="56">
        <v>114</v>
      </c>
      <c r="S7" s="56">
        <v>150</v>
      </c>
      <c r="T7" s="56">
        <v>140</v>
      </c>
      <c r="U7" s="56">
        <v>128</v>
      </c>
      <c r="V7" s="56">
        <v>130</v>
      </c>
      <c r="W7" s="56">
        <v>140</v>
      </c>
      <c r="X7" s="56" t="s">
        <v>182</v>
      </c>
      <c r="Y7" s="56"/>
    </row>
    <row r="8" spans="1:30" s="70" customFormat="1" x14ac:dyDescent="0.3">
      <c r="A8" s="57" t="s">
        <v>52</v>
      </c>
      <c r="B8" s="71" t="s">
        <v>78</v>
      </c>
      <c r="C8" s="64"/>
      <c r="D8" s="64"/>
      <c r="E8" s="64"/>
      <c r="F8" s="64"/>
      <c r="G8" s="64"/>
      <c r="H8" s="64"/>
      <c r="I8" s="60"/>
      <c r="J8" s="56"/>
      <c r="K8" s="56"/>
      <c r="L8" s="56"/>
      <c r="M8" s="56"/>
      <c r="N8" s="56"/>
      <c r="O8" s="56"/>
      <c r="P8" s="56">
        <v>573</v>
      </c>
      <c r="Q8" s="56">
        <v>532</v>
      </c>
      <c r="R8" s="56">
        <v>512</v>
      </c>
      <c r="S8" s="56">
        <v>482</v>
      </c>
      <c r="T8" s="56">
        <v>423</v>
      </c>
      <c r="U8" s="56">
        <v>414</v>
      </c>
      <c r="V8" s="56">
        <v>397</v>
      </c>
      <c r="W8" s="56">
        <v>400</v>
      </c>
      <c r="X8" s="56" t="s">
        <v>182</v>
      </c>
      <c r="Y8" s="56"/>
    </row>
    <row r="9" spans="1:30" s="70" customFormat="1" x14ac:dyDescent="0.3">
      <c r="A9" s="57" t="s">
        <v>70</v>
      </c>
      <c r="B9" s="71" t="s">
        <v>79</v>
      </c>
      <c r="C9" s="64"/>
      <c r="D9" s="64"/>
      <c r="E9" s="64"/>
      <c r="F9" s="64"/>
      <c r="G9" s="64"/>
      <c r="H9" s="64"/>
      <c r="I9" s="60"/>
      <c r="J9" s="56"/>
      <c r="K9" s="56"/>
      <c r="L9" s="56"/>
      <c r="M9" s="56"/>
      <c r="N9" s="56"/>
      <c r="O9" s="56"/>
      <c r="P9" s="56">
        <v>161</v>
      </c>
      <c r="Q9" s="56">
        <v>129</v>
      </c>
      <c r="R9" s="56">
        <v>161</v>
      </c>
      <c r="S9" s="56">
        <v>129</v>
      </c>
      <c r="T9" s="56">
        <v>126</v>
      </c>
      <c r="U9" s="56">
        <v>113</v>
      </c>
      <c r="V9" s="56">
        <v>120</v>
      </c>
      <c r="W9" s="56">
        <v>125</v>
      </c>
      <c r="X9" s="56" t="s">
        <v>182</v>
      </c>
      <c r="Y9" s="56"/>
    </row>
    <row r="10" spans="1:30" s="70" customFormat="1" x14ac:dyDescent="0.3">
      <c r="A10" s="57" t="s">
        <v>71</v>
      </c>
      <c r="B10" s="71" t="s">
        <v>80</v>
      </c>
      <c r="C10" s="97"/>
      <c r="D10" s="97"/>
      <c r="E10" s="97"/>
      <c r="F10" s="97"/>
      <c r="G10" s="97"/>
      <c r="H10" s="97"/>
      <c r="I10" s="98"/>
      <c r="J10" s="99"/>
      <c r="K10" s="99"/>
      <c r="L10" s="99"/>
      <c r="M10" s="99"/>
      <c r="N10" s="99"/>
      <c r="O10" s="99"/>
      <c r="P10" s="99">
        <v>0.96</v>
      </c>
      <c r="Q10" s="99">
        <v>0.95</v>
      </c>
      <c r="R10" s="99">
        <v>0.97</v>
      </c>
      <c r="S10" s="99">
        <v>0.96</v>
      </c>
      <c r="T10" s="99">
        <v>0.97</v>
      </c>
      <c r="U10" s="99">
        <v>0.98</v>
      </c>
      <c r="V10" s="99">
        <v>0.98</v>
      </c>
      <c r="W10" s="99">
        <v>0.98</v>
      </c>
      <c r="X10" s="99" t="s">
        <v>182</v>
      </c>
      <c r="Y10" s="99"/>
    </row>
    <row r="11" spans="1:30" s="70" customFormat="1" x14ac:dyDescent="0.3">
      <c r="A11" s="57" t="s">
        <v>72</v>
      </c>
      <c r="B11" s="71" t="s">
        <v>81</v>
      </c>
      <c r="C11" s="64"/>
      <c r="D11" s="64"/>
      <c r="E11" s="64"/>
      <c r="F11" s="64"/>
      <c r="G11" s="64"/>
      <c r="H11" s="64"/>
      <c r="I11" s="60"/>
      <c r="J11" s="56"/>
      <c r="K11" s="56"/>
      <c r="L11" s="56"/>
      <c r="M11" s="56"/>
      <c r="N11" s="56"/>
      <c r="O11" s="56"/>
      <c r="P11" s="56">
        <v>17</v>
      </c>
      <c r="Q11" s="56">
        <v>32</v>
      </c>
      <c r="R11" s="56">
        <v>100</v>
      </c>
      <c r="S11" s="56">
        <v>224</v>
      </c>
      <c r="T11" s="56">
        <v>375</v>
      </c>
      <c r="U11" s="56">
        <v>457</v>
      </c>
      <c r="V11" s="56">
        <v>446</v>
      </c>
      <c r="W11" s="56">
        <v>460</v>
      </c>
      <c r="X11" s="56" t="s">
        <v>182</v>
      </c>
      <c r="Y11" s="56"/>
    </row>
    <row r="12" spans="1:30" s="70" customFormat="1" x14ac:dyDescent="0.3">
      <c r="A12" s="57" t="s">
        <v>73</v>
      </c>
      <c r="B12" s="71" t="s">
        <v>82</v>
      </c>
      <c r="C12" s="64"/>
      <c r="D12" s="64"/>
      <c r="E12" s="64"/>
      <c r="F12" s="64"/>
      <c r="G12" s="64"/>
      <c r="H12" s="64"/>
      <c r="I12" s="60"/>
      <c r="J12" s="56"/>
      <c r="K12" s="56"/>
      <c r="L12" s="56"/>
      <c r="M12" s="56"/>
      <c r="N12" s="56"/>
      <c r="O12" s="56"/>
      <c r="P12" s="56">
        <v>4</v>
      </c>
      <c r="Q12" s="56">
        <v>10</v>
      </c>
      <c r="R12" s="56">
        <v>16</v>
      </c>
      <c r="S12" s="56">
        <v>51</v>
      </c>
      <c r="T12" s="56">
        <v>97</v>
      </c>
      <c r="U12" s="56">
        <v>139</v>
      </c>
      <c r="V12" s="56">
        <v>142</v>
      </c>
      <c r="W12" s="56">
        <v>145</v>
      </c>
      <c r="X12" s="56" t="s">
        <v>182</v>
      </c>
      <c r="Y12" s="56"/>
    </row>
    <row r="13" spans="1:30" s="70" customFormat="1" x14ac:dyDescent="0.3">
      <c r="A13" s="57" t="s">
        <v>74</v>
      </c>
      <c r="B13" s="71" t="s">
        <v>160</v>
      </c>
      <c r="C13" s="64"/>
      <c r="D13" s="64"/>
      <c r="E13" s="64"/>
      <c r="F13" s="64"/>
      <c r="G13" s="64"/>
      <c r="H13" s="64"/>
      <c r="I13" s="60"/>
      <c r="J13" s="56"/>
      <c r="K13" s="56"/>
      <c r="L13" s="56"/>
      <c r="M13" s="56"/>
      <c r="N13" s="56"/>
      <c r="O13" s="56"/>
      <c r="P13" s="56">
        <v>4</v>
      </c>
      <c r="Q13" s="56">
        <v>9</v>
      </c>
      <c r="R13" s="56">
        <v>16</v>
      </c>
      <c r="S13" s="56">
        <v>25</v>
      </c>
      <c r="T13" s="56">
        <v>76</v>
      </c>
      <c r="U13" s="56">
        <v>97</v>
      </c>
      <c r="V13" s="56">
        <v>101</v>
      </c>
      <c r="W13" s="56">
        <v>104</v>
      </c>
      <c r="X13" s="56" t="s">
        <v>182</v>
      </c>
      <c r="Y13" s="56"/>
    </row>
    <row r="14" spans="1:30" s="70" customFormat="1" x14ac:dyDescent="0.3">
      <c r="A14" s="57" t="s">
        <v>75</v>
      </c>
      <c r="B14" s="71" t="s">
        <v>83</v>
      </c>
      <c r="C14" s="64"/>
      <c r="D14" s="64"/>
      <c r="E14" s="64"/>
      <c r="F14" s="64"/>
      <c r="G14" s="64"/>
      <c r="H14" s="64"/>
      <c r="I14" s="60"/>
      <c r="J14" s="56"/>
      <c r="K14" s="56"/>
      <c r="L14" s="56"/>
      <c r="M14" s="56"/>
      <c r="N14" s="56"/>
      <c r="O14" s="56"/>
      <c r="P14" s="56">
        <v>4777</v>
      </c>
      <c r="Q14" s="56">
        <v>5144</v>
      </c>
      <c r="R14" s="56">
        <v>5990</v>
      </c>
      <c r="S14" s="56">
        <v>6769</v>
      </c>
      <c r="T14" s="56">
        <v>7830</v>
      </c>
      <c r="U14" s="56">
        <v>8268</v>
      </c>
      <c r="V14" s="56">
        <v>8275</v>
      </c>
      <c r="W14" s="56">
        <v>8280</v>
      </c>
      <c r="X14" s="56" t="s">
        <v>182</v>
      </c>
      <c r="Y14" s="56"/>
      <c r="Z14" s="70" t="s">
        <v>152</v>
      </c>
    </row>
    <row r="15" spans="1:30" s="55" customFormat="1" x14ac:dyDescent="0.3">
      <c r="A15" s="57"/>
      <c r="B15" s="77"/>
      <c r="C15"/>
      <c r="D15"/>
      <c r="E15"/>
      <c r="F15"/>
      <c r="G15"/>
      <c r="H15"/>
      <c r="I15"/>
      <c r="J15" s="56"/>
      <c r="K15" s="56"/>
      <c r="L15" s="56"/>
      <c r="M15" s="56"/>
      <c r="N15" s="56"/>
      <c r="O15" s="56"/>
      <c r="P15" s="56"/>
      <c r="Q15" s="56"/>
      <c r="R15" s="56"/>
      <c r="S15" s="56"/>
      <c r="T15" s="56"/>
      <c r="U15" s="56"/>
      <c r="V15" s="56"/>
      <c r="W15" s="56"/>
      <c r="X15" s="56"/>
      <c r="Y15" s="56"/>
    </row>
    <row r="16" spans="1:30" s="55" customFormat="1" x14ac:dyDescent="0.3">
      <c r="A16" s="57" t="s">
        <v>36</v>
      </c>
      <c r="B16" s="77" t="s">
        <v>87</v>
      </c>
      <c r="C16" s="97"/>
      <c r="D16" s="97"/>
      <c r="E16" s="97"/>
      <c r="F16" s="97"/>
      <c r="G16" s="97"/>
      <c r="H16" s="97"/>
      <c r="I16" s="100" t="s">
        <v>44</v>
      </c>
      <c r="J16" s="99"/>
      <c r="K16" s="99"/>
      <c r="L16" s="99"/>
      <c r="M16" s="99"/>
      <c r="N16" s="99"/>
      <c r="O16" s="99"/>
      <c r="P16" s="103">
        <v>0.74</v>
      </c>
      <c r="Q16" s="103">
        <v>0.71</v>
      </c>
      <c r="R16" s="103">
        <v>0.72</v>
      </c>
      <c r="S16" s="103">
        <v>0.77</v>
      </c>
      <c r="T16" s="103">
        <v>0.748</v>
      </c>
      <c r="U16" s="103">
        <v>0.76800000000000002</v>
      </c>
      <c r="V16" s="103">
        <v>0.77</v>
      </c>
      <c r="W16" s="103">
        <v>0.78</v>
      </c>
      <c r="X16" s="103" t="s">
        <v>182</v>
      </c>
      <c r="Y16" s="103"/>
    </row>
    <row r="17" spans="1:26" s="70" customFormat="1" x14ac:dyDescent="0.3">
      <c r="A17" s="57" t="s">
        <v>37</v>
      </c>
      <c r="B17" s="71" t="s">
        <v>90</v>
      </c>
      <c r="C17" s="101"/>
      <c r="D17" s="101"/>
      <c r="E17" s="101"/>
      <c r="F17" s="101"/>
      <c r="G17" s="101"/>
      <c r="H17" s="101"/>
      <c r="I17" s="102"/>
      <c r="J17" s="103"/>
      <c r="K17" s="103"/>
      <c r="L17" s="103"/>
      <c r="M17" s="103"/>
      <c r="N17" s="103"/>
      <c r="O17" s="103"/>
      <c r="P17" s="103">
        <v>0.56299999999999994</v>
      </c>
      <c r="Q17" s="103">
        <v>0.53</v>
      </c>
      <c r="R17" s="103">
        <v>0.52600000000000002</v>
      </c>
      <c r="S17" s="103">
        <v>0.56000000000000005</v>
      </c>
      <c r="T17" s="103">
        <v>0.55600000000000005</v>
      </c>
      <c r="U17" s="103">
        <v>0.61699999999999999</v>
      </c>
      <c r="V17" s="103">
        <v>0.62</v>
      </c>
      <c r="W17" s="103">
        <v>0.63</v>
      </c>
      <c r="X17" s="103" t="s">
        <v>182</v>
      </c>
      <c r="Y17" s="103"/>
    </row>
    <row r="18" spans="1:26" s="70" customFormat="1" x14ac:dyDescent="0.3">
      <c r="A18" s="57" t="s">
        <v>57</v>
      </c>
      <c r="B18" s="71" t="s">
        <v>92</v>
      </c>
      <c r="C18" s="101"/>
      <c r="D18" s="101"/>
      <c r="E18" s="101"/>
      <c r="F18" s="101"/>
      <c r="G18" s="101"/>
      <c r="H18" s="101"/>
      <c r="I18" s="102"/>
      <c r="J18" s="103"/>
      <c r="K18" s="103"/>
      <c r="L18" s="103"/>
      <c r="M18" s="103"/>
      <c r="N18" s="103"/>
      <c r="O18" s="103"/>
      <c r="P18" s="103">
        <v>0.23200000000000001</v>
      </c>
      <c r="Q18" s="103">
        <v>0.24399999999999999</v>
      </c>
      <c r="R18" s="103">
        <v>0.25</v>
      </c>
      <c r="S18" s="103">
        <v>0.27</v>
      </c>
      <c r="T18" s="103">
        <v>0.28999999999999998</v>
      </c>
      <c r="U18" s="103">
        <v>0.308</v>
      </c>
      <c r="V18" s="103">
        <v>0.31</v>
      </c>
      <c r="W18" s="103">
        <v>0.315</v>
      </c>
      <c r="X18" s="103" t="s">
        <v>182</v>
      </c>
      <c r="Y18" s="103"/>
    </row>
    <row r="19" spans="1:26" s="70" customFormat="1" x14ac:dyDescent="0.3">
      <c r="A19" s="57" t="s">
        <v>58</v>
      </c>
      <c r="B19" s="71" t="s">
        <v>93</v>
      </c>
      <c r="C19" s="101"/>
      <c r="D19" s="101"/>
      <c r="E19" s="101"/>
      <c r="F19" s="101"/>
      <c r="G19" s="101"/>
      <c r="H19" s="101"/>
      <c r="I19" s="102"/>
      <c r="J19" s="103"/>
      <c r="K19" s="103"/>
      <c r="L19" s="103"/>
      <c r="M19" s="103"/>
      <c r="N19" s="103"/>
      <c r="O19" s="103"/>
      <c r="P19" s="103">
        <v>0.28899999999999998</v>
      </c>
      <c r="Q19" s="103">
        <v>0.32400000000000001</v>
      </c>
      <c r="R19" s="103">
        <v>0.33600000000000002</v>
      </c>
      <c r="S19" s="103">
        <v>0.36499999999999999</v>
      </c>
      <c r="T19" s="103">
        <v>0.39700000000000002</v>
      </c>
      <c r="U19" s="103">
        <v>0.42</v>
      </c>
      <c r="V19" s="103">
        <v>0.42499999999999999</v>
      </c>
      <c r="W19" s="103">
        <v>0.43</v>
      </c>
      <c r="X19" s="103" t="s">
        <v>182</v>
      </c>
      <c r="Y19" s="103"/>
    </row>
    <row r="20" spans="1:26" s="70" customFormat="1" x14ac:dyDescent="0.3">
      <c r="A20" s="57" t="s">
        <v>59</v>
      </c>
      <c r="B20" s="71" t="s">
        <v>89</v>
      </c>
      <c r="C20" s="97"/>
      <c r="D20" s="97"/>
      <c r="E20" s="97"/>
      <c r="F20" s="97"/>
      <c r="G20" s="97"/>
      <c r="H20" s="97"/>
      <c r="I20" s="100"/>
      <c r="J20" s="99"/>
      <c r="K20" s="99"/>
      <c r="L20" s="99"/>
      <c r="M20" s="99"/>
      <c r="N20" s="99"/>
      <c r="O20" s="99"/>
      <c r="P20" s="103">
        <v>0.73</v>
      </c>
      <c r="Q20" s="103">
        <v>0.71</v>
      </c>
      <c r="R20" s="103">
        <v>0.76</v>
      </c>
      <c r="S20" s="103">
        <v>0.8</v>
      </c>
      <c r="T20" s="103">
        <v>0.79400000000000004</v>
      </c>
      <c r="U20" s="103">
        <v>0.83199999999999996</v>
      </c>
      <c r="V20" s="103">
        <v>0.8</v>
      </c>
      <c r="W20" s="103">
        <v>0.81</v>
      </c>
      <c r="X20" s="103" t="s">
        <v>182</v>
      </c>
      <c r="Y20" s="103"/>
      <c r="Z20" s="70" t="s">
        <v>183</v>
      </c>
    </row>
    <row r="21" spans="1:26" s="70" customFormat="1" x14ac:dyDescent="0.3">
      <c r="A21" s="57" t="s">
        <v>60</v>
      </c>
      <c r="B21" s="71" t="s">
        <v>65</v>
      </c>
      <c r="C21" s="101"/>
      <c r="D21" s="101"/>
      <c r="E21" s="101"/>
      <c r="F21" s="101"/>
      <c r="G21" s="101"/>
      <c r="H21" s="101"/>
      <c r="I21" s="102"/>
      <c r="J21" s="103"/>
      <c r="K21" s="103"/>
      <c r="L21" s="103"/>
      <c r="M21" s="103"/>
      <c r="N21" s="103"/>
      <c r="O21" s="103"/>
      <c r="P21" s="103">
        <v>0.497</v>
      </c>
      <c r="Q21" s="103">
        <v>0.51100000000000001</v>
      </c>
      <c r="R21" s="103">
        <v>0.47399999999999998</v>
      </c>
      <c r="S21" s="103">
        <v>0.53</v>
      </c>
      <c r="T21" s="103">
        <v>0.503</v>
      </c>
      <c r="U21" s="103">
        <v>0.62</v>
      </c>
      <c r="V21" s="103">
        <v>0.625</v>
      </c>
      <c r="W21" s="103">
        <v>0.63</v>
      </c>
      <c r="X21" s="103" t="s">
        <v>182</v>
      </c>
      <c r="Y21" s="103"/>
    </row>
    <row r="22" spans="1:26" s="55" customFormat="1" x14ac:dyDescent="0.3">
      <c r="A22" s="57" t="s">
        <v>61</v>
      </c>
      <c r="B22" s="71" t="s">
        <v>88</v>
      </c>
      <c r="C22" s="97"/>
      <c r="D22" s="97"/>
      <c r="E22" s="97"/>
      <c r="F22" s="97"/>
      <c r="G22" s="97"/>
      <c r="H22" s="97"/>
      <c r="I22" s="100" t="s">
        <v>45</v>
      </c>
      <c r="J22" s="99"/>
      <c r="K22" s="99"/>
      <c r="L22" s="99"/>
      <c r="M22" s="99"/>
      <c r="N22" s="99"/>
      <c r="O22" s="99"/>
      <c r="P22" s="103">
        <v>0.72</v>
      </c>
      <c r="Q22" s="103">
        <v>0.7</v>
      </c>
      <c r="R22" s="103">
        <v>0.74</v>
      </c>
      <c r="S22" s="103">
        <v>0.78</v>
      </c>
      <c r="T22" s="103">
        <v>0.77800000000000002</v>
      </c>
      <c r="U22" s="103">
        <v>0.82299999999999995</v>
      </c>
      <c r="V22" s="103">
        <v>0.83</v>
      </c>
      <c r="W22" s="103">
        <v>0.83499999999999996</v>
      </c>
      <c r="X22" s="103" t="s">
        <v>182</v>
      </c>
      <c r="Y22" s="103"/>
      <c r="Z22" s="55" t="s">
        <v>183</v>
      </c>
    </row>
    <row r="23" spans="1:26" s="70" customFormat="1" x14ac:dyDescent="0.3">
      <c r="A23" s="57" t="s">
        <v>85</v>
      </c>
      <c r="B23" s="71" t="s">
        <v>91</v>
      </c>
      <c r="C23" s="101"/>
      <c r="D23" s="101"/>
      <c r="E23" s="101"/>
      <c r="F23" s="101"/>
      <c r="G23" s="101"/>
      <c r="H23" s="101"/>
      <c r="I23" s="102"/>
      <c r="J23" s="103"/>
      <c r="K23" s="103"/>
      <c r="L23" s="103"/>
      <c r="M23" s="103"/>
      <c r="N23" s="103"/>
      <c r="O23" s="103"/>
      <c r="P23" s="103">
        <v>0.505</v>
      </c>
      <c r="Q23" s="103">
        <v>0.47899999999999998</v>
      </c>
      <c r="R23" s="103">
        <v>0.46300000000000002</v>
      </c>
      <c r="S23" s="103">
        <v>0.52600000000000002</v>
      </c>
      <c r="T23" s="103">
        <v>0.501</v>
      </c>
      <c r="U23" s="103">
        <v>0.61899999999999999</v>
      </c>
      <c r="V23" s="103">
        <v>0.62</v>
      </c>
      <c r="W23" s="103">
        <v>0.63</v>
      </c>
      <c r="X23" s="103" t="s">
        <v>182</v>
      </c>
      <c r="Y23" s="103"/>
    </row>
    <row r="24" spans="1:26" s="70" customFormat="1" x14ac:dyDescent="0.3">
      <c r="A24" s="57" t="s">
        <v>86</v>
      </c>
      <c r="B24" s="71" t="s">
        <v>94</v>
      </c>
      <c r="C24" s="97"/>
      <c r="D24" s="97"/>
      <c r="E24" s="97"/>
      <c r="F24" s="97"/>
      <c r="G24" s="97"/>
      <c r="H24" s="97"/>
      <c r="I24" s="100"/>
      <c r="J24" s="99"/>
      <c r="K24" s="99"/>
      <c r="L24" s="99"/>
      <c r="M24" s="99"/>
      <c r="N24" s="99"/>
      <c r="O24" s="99"/>
      <c r="P24" s="103">
        <v>0.56999999999999995</v>
      </c>
      <c r="Q24" s="103">
        <v>0.61</v>
      </c>
      <c r="R24" s="103">
        <v>0.56999999999999995</v>
      </c>
      <c r="S24" s="103">
        <v>0.61</v>
      </c>
      <c r="T24" s="103">
        <v>0.6</v>
      </c>
      <c r="U24" s="103">
        <v>0.60699999999999998</v>
      </c>
      <c r="V24" s="103">
        <v>0.6</v>
      </c>
      <c r="W24" s="103">
        <v>0.6</v>
      </c>
      <c r="X24" s="103" t="s">
        <v>182</v>
      </c>
      <c r="Y24" s="103"/>
    </row>
    <row r="25" spans="1:26" s="55" customFormat="1" x14ac:dyDescent="0.3">
      <c r="A25" s="70"/>
      <c r="C25"/>
      <c r="D25"/>
      <c r="E25"/>
      <c r="F25"/>
      <c r="G25"/>
      <c r="H25"/>
      <c r="I25" s="60" t="s">
        <v>46</v>
      </c>
      <c r="J25" s="56"/>
      <c r="K25" s="56"/>
      <c r="L25" s="56"/>
      <c r="M25" s="56"/>
      <c r="N25" s="56"/>
      <c r="O25" s="56"/>
      <c r="P25" s="56"/>
      <c r="Q25" s="56"/>
      <c r="R25" s="56"/>
      <c r="S25" s="56"/>
      <c r="T25" s="56"/>
      <c r="U25" s="56"/>
      <c r="V25" s="56"/>
      <c r="W25" s="56"/>
      <c r="X25" s="56"/>
      <c r="Y25" s="56"/>
    </row>
    <row r="26" spans="1:26" s="70" customFormat="1" x14ac:dyDescent="0.3">
      <c r="A26" s="70" t="s">
        <v>34</v>
      </c>
      <c r="B26" s="83" t="s">
        <v>100</v>
      </c>
      <c r="C26" s="101"/>
      <c r="D26" s="101"/>
      <c r="E26" s="101"/>
      <c r="F26" s="101"/>
      <c r="G26" s="101"/>
      <c r="H26" s="101"/>
      <c r="I26" s="104"/>
      <c r="J26" s="103"/>
      <c r="K26" s="103"/>
      <c r="L26" s="103"/>
      <c r="M26" s="103"/>
      <c r="N26" s="103"/>
      <c r="O26" s="103"/>
      <c r="P26" s="103">
        <v>0.4</v>
      </c>
      <c r="Q26" s="103">
        <v>0.42</v>
      </c>
      <c r="R26" s="103">
        <v>0.41</v>
      </c>
      <c r="S26" s="103">
        <v>0.4</v>
      </c>
      <c r="T26" s="103">
        <v>0.41</v>
      </c>
      <c r="U26" s="103">
        <v>0.41099999999999998</v>
      </c>
      <c r="V26" s="103">
        <v>0.41499999999999998</v>
      </c>
      <c r="W26" s="103">
        <v>0.42</v>
      </c>
      <c r="X26" s="103" t="s">
        <v>182</v>
      </c>
      <c r="Y26" s="103"/>
    </row>
    <row r="27" spans="1:26" s="70" customFormat="1" x14ac:dyDescent="0.3">
      <c r="A27" s="70" t="s">
        <v>35</v>
      </c>
      <c r="B27" s="81" t="s">
        <v>101</v>
      </c>
      <c r="C27" s="101"/>
      <c r="D27" s="101"/>
      <c r="E27" s="101"/>
      <c r="F27" s="101"/>
      <c r="G27" s="101"/>
      <c r="H27" s="101"/>
      <c r="I27" s="104"/>
      <c r="J27" s="103"/>
      <c r="K27" s="103"/>
      <c r="L27" s="103"/>
      <c r="M27" s="103"/>
      <c r="N27" s="103"/>
      <c r="O27" s="103"/>
      <c r="P27" s="103">
        <v>3.6999999999999998E-2</v>
      </c>
      <c r="Q27" s="103">
        <v>3.5999999999999997E-2</v>
      </c>
      <c r="R27" s="103">
        <v>3.6999999999999998E-2</v>
      </c>
      <c r="S27" s="103">
        <v>3.5999999999999997E-2</v>
      </c>
      <c r="T27" s="103">
        <v>4.2999999999999997E-2</v>
      </c>
      <c r="U27" s="103">
        <v>4.8000000000000001E-2</v>
      </c>
      <c r="V27" s="103">
        <v>4.9000000000000002E-2</v>
      </c>
      <c r="W27" s="103">
        <v>0.05</v>
      </c>
      <c r="X27" s="103" t="s">
        <v>182</v>
      </c>
      <c r="Y27" s="103"/>
    </row>
    <row r="28" spans="1:26" s="70" customFormat="1" x14ac:dyDescent="0.3">
      <c r="A28" s="70" t="s">
        <v>55</v>
      </c>
      <c r="B28" s="81" t="s">
        <v>102</v>
      </c>
      <c r="C28" s="64"/>
      <c r="D28" s="64"/>
      <c r="E28" s="64"/>
      <c r="F28" s="64"/>
      <c r="G28" s="64"/>
      <c r="H28" s="64"/>
      <c r="I28" s="60"/>
      <c r="J28" s="56"/>
      <c r="K28" s="56"/>
      <c r="L28" s="56"/>
      <c r="M28" s="56"/>
      <c r="N28" s="56"/>
      <c r="O28" s="56"/>
      <c r="P28" s="56">
        <v>8</v>
      </c>
      <c r="Q28" s="56">
        <v>9</v>
      </c>
      <c r="R28" s="56">
        <v>9</v>
      </c>
      <c r="S28" s="56">
        <v>9</v>
      </c>
      <c r="T28" s="56">
        <v>9</v>
      </c>
      <c r="U28" s="56">
        <v>9</v>
      </c>
      <c r="V28" s="56">
        <v>10</v>
      </c>
      <c r="W28" s="56">
        <v>10</v>
      </c>
      <c r="X28" s="56" t="s">
        <v>182</v>
      </c>
      <c r="Y28" s="56"/>
      <c r="Z28" s="70" t="s">
        <v>153</v>
      </c>
    </row>
    <row r="29" spans="1:26" x14ac:dyDescent="0.3">
      <c r="A29" s="70" t="s">
        <v>98</v>
      </c>
      <c r="B29" s="2" t="s">
        <v>173</v>
      </c>
      <c r="C29" s="94"/>
      <c r="D29" s="94"/>
      <c r="E29" s="94"/>
      <c r="F29" s="94"/>
      <c r="G29" s="94"/>
      <c r="H29" s="94"/>
      <c r="I29" s="94"/>
      <c r="J29" s="94"/>
      <c r="K29" s="94"/>
      <c r="L29" s="94"/>
      <c r="M29" s="94"/>
      <c r="N29" s="94"/>
      <c r="O29" s="94"/>
      <c r="P29" s="94">
        <v>0.95</v>
      </c>
      <c r="Q29" s="125" t="s">
        <v>175</v>
      </c>
      <c r="R29" s="125" t="s">
        <v>175</v>
      </c>
      <c r="S29" s="125">
        <v>0.92</v>
      </c>
      <c r="T29" s="125" t="s">
        <v>175</v>
      </c>
      <c r="U29" s="125" t="s">
        <v>175</v>
      </c>
      <c r="V29" s="94">
        <v>0.95</v>
      </c>
      <c r="W29" s="57" t="s">
        <v>175</v>
      </c>
      <c r="X29" s="94" t="s">
        <v>182</v>
      </c>
      <c r="Y29" s="94"/>
      <c r="Z29" s="57" t="s">
        <v>154</v>
      </c>
    </row>
    <row r="30" spans="1:26" s="57" customFormat="1" ht="13.9" customHeight="1" x14ac:dyDescent="0.3">
      <c r="A30" s="70" t="s">
        <v>99</v>
      </c>
      <c r="B30" s="57" t="s">
        <v>174</v>
      </c>
      <c r="C30" s="94"/>
      <c r="D30" s="94"/>
      <c r="E30" s="94"/>
      <c r="F30" s="94"/>
      <c r="G30" s="94"/>
      <c r="H30" s="94"/>
      <c r="I30" s="94"/>
      <c r="J30" s="94"/>
      <c r="K30" s="94"/>
      <c r="L30" s="94"/>
      <c r="M30" s="94"/>
      <c r="N30" s="94"/>
      <c r="O30" s="94"/>
      <c r="P30" s="94">
        <v>0.94</v>
      </c>
      <c r="Q30" s="125" t="s">
        <v>175</v>
      </c>
      <c r="R30" s="125" t="s">
        <v>175</v>
      </c>
      <c r="S30" s="125">
        <v>1</v>
      </c>
      <c r="T30" s="125" t="s">
        <v>175</v>
      </c>
      <c r="U30" s="125" t="s">
        <v>175</v>
      </c>
      <c r="V30" s="94">
        <v>0.95</v>
      </c>
      <c r="W30" s="94" t="s">
        <v>175</v>
      </c>
      <c r="X30" s="94" t="s">
        <v>182</v>
      </c>
      <c r="Y30" s="94"/>
      <c r="Z30" s="57" t="s">
        <v>154</v>
      </c>
    </row>
    <row r="31" spans="1:26" s="57" customFormat="1" x14ac:dyDescent="0.3">
      <c r="Q31" s="126"/>
      <c r="R31" s="126"/>
      <c r="S31" s="126"/>
      <c r="T31" s="126"/>
      <c r="U31" s="126"/>
    </row>
    <row r="32" spans="1:26" x14ac:dyDescent="0.3">
      <c r="A32" s="2" t="s">
        <v>40</v>
      </c>
      <c r="B32" s="2" t="s">
        <v>104</v>
      </c>
      <c r="C32" s="105"/>
      <c r="D32" s="105"/>
      <c r="E32" s="105"/>
      <c r="F32" s="105"/>
      <c r="G32" s="105"/>
      <c r="H32" s="105"/>
      <c r="I32" s="105"/>
      <c r="J32" s="105"/>
      <c r="K32" s="105"/>
      <c r="L32" s="105"/>
      <c r="M32" s="105"/>
      <c r="N32" s="105"/>
      <c r="O32" s="105"/>
      <c r="P32" s="105">
        <v>2.4E-2</v>
      </c>
      <c r="Q32" s="127">
        <v>0.01</v>
      </c>
      <c r="R32" s="127">
        <v>1.0999999999999999E-2</v>
      </c>
      <c r="S32" s="127">
        <v>6.0000000000000001E-3</v>
      </c>
      <c r="T32" s="143">
        <v>5.0000000000000001E-3</v>
      </c>
      <c r="U32" s="127">
        <v>1.2E-2</v>
      </c>
      <c r="V32" s="105">
        <v>1.4E-2</v>
      </c>
      <c r="W32" s="105">
        <v>0.02</v>
      </c>
      <c r="X32" s="105" t="s">
        <v>182</v>
      </c>
      <c r="Y32" s="105"/>
      <c r="Z32" s="2" t="s">
        <v>159</v>
      </c>
    </row>
    <row r="33" spans="1:26" x14ac:dyDescent="0.3">
      <c r="A33" s="57" t="s">
        <v>56</v>
      </c>
      <c r="B33" s="2" t="s">
        <v>105</v>
      </c>
      <c r="C33" s="94"/>
      <c r="D33" s="94"/>
      <c r="E33" s="94"/>
      <c r="F33" s="94"/>
      <c r="G33" s="94"/>
      <c r="H33" s="94"/>
      <c r="I33" s="94"/>
      <c r="J33" s="94"/>
      <c r="K33" s="94"/>
      <c r="L33" s="94"/>
      <c r="M33" s="94"/>
      <c r="N33" s="94"/>
      <c r="O33" s="94"/>
      <c r="P33" s="94">
        <v>0.04</v>
      </c>
      <c r="Q33" s="125">
        <v>0.03</v>
      </c>
      <c r="R33" s="125">
        <v>0.02</v>
      </c>
      <c r="S33" s="125">
        <v>0.02</v>
      </c>
      <c r="T33" s="125">
        <v>0.1</v>
      </c>
      <c r="U33" s="125">
        <v>0.03</v>
      </c>
      <c r="V33" s="94">
        <v>0.02</v>
      </c>
      <c r="W33" s="94">
        <v>0.02</v>
      </c>
      <c r="X33" s="94" t="s">
        <v>182</v>
      </c>
      <c r="Y33" s="94"/>
    </row>
    <row r="34" spans="1:26" x14ac:dyDescent="0.3">
      <c r="Q34" s="126"/>
      <c r="R34" s="126"/>
      <c r="S34" s="126"/>
      <c r="T34" s="126"/>
      <c r="U34" s="126"/>
    </row>
    <row r="35" spans="1:26" x14ac:dyDescent="0.3">
      <c r="A35" s="2" t="s">
        <v>43</v>
      </c>
      <c r="B35" s="2" t="s">
        <v>106</v>
      </c>
      <c r="C35" s="107"/>
      <c r="D35" s="107"/>
      <c r="E35" s="107"/>
      <c r="F35" s="107"/>
      <c r="G35" s="107"/>
      <c r="H35" s="107"/>
      <c r="I35" s="107"/>
      <c r="J35" s="107"/>
      <c r="K35" s="107"/>
      <c r="L35" s="107"/>
      <c r="M35" s="107"/>
      <c r="N35" s="107"/>
      <c r="O35" s="107"/>
      <c r="P35" s="107">
        <v>5470</v>
      </c>
      <c r="Q35" s="128">
        <v>5429</v>
      </c>
      <c r="R35" s="128">
        <v>5421</v>
      </c>
      <c r="S35" s="128">
        <v>5474</v>
      </c>
      <c r="T35" s="128">
        <v>5645</v>
      </c>
      <c r="U35" s="128">
        <v>5756</v>
      </c>
      <c r="V35" s="107">
        <v>5802</v>
      </c>
      <c r="W35" s="107">
        <v>5848</v>
      </c>
      <c r="X35" s="107" t="s">
        <v>182</v>
      </c>
      <c r="Y35" s="107"/>
    </row>
    <row r="36" spans="1:26" x14ac:dyDescent="0.3">
      <c r="A36" s="2" t="s">
        <v>48</v>
      </c>
      <c r="B36" s="57" t="s">
        <v>107</v>
      </c>
      <c r="C36" s="107"/>
      <c r="D36" s="107"/>
      <c r="E36" s="107"/>
      <c r="F36" s="107"/>
      <c r="G36" s="107"/>
      <c r="H36" s="107"/>
      <c r="I36" s="107"/>
      <c r="J36" s="107"/>
      <c r="K36" s="107"/>
      <c r="L36" s="107"/>
      <c r="M36" s="107"/>
      <c r="N36" s="107"/>
      <c r="O36" s="107"/>
      <c r="P36" s="107">
        <v>850</v>
      </c>
      <c r="Q36" s="128">
        <v>892</v>
      </c>
      <c r="R36" s="128">
        <v>969</v>
      </c>
      <c r="S36" s="128">
        <v>1011</v>
      </c>
      <c r="T36" s="128">
        <v>1028</v>
      </c>
      <c r="U36" s="128">
        <v>963</v>
      </c>
      <c r="V36" s="107">
        <v>975</v>
      </c>
      <c r="W36" s="107">
        <v>980</v>
      </c>
      <c r="X36" s="107" t="s">
        <v>182</v>
      </c>
      <c r="Y36" s="107"/>
    </row>
    <row r="37" spans="1:26" ht="13.9" customHeight="1" x14ac:dyDescent="0.3">
      <c r="A37" s="57" t="s">
        <v>109</v>
      </c>
      <c r="B37" s="2" t="s">
        <v>171</v>
      </c>
      <c r="P37" s="2">
        <v>586</v>
      </c>
      <c r="Q37" s="125" t="s">
        <v>175</v>
      </c>
      <c r="R37" s="125" t="s">
        <v>175</v>
      </c>
      <c r="S37" s="126">
        <v>669</v>
      </c>
      <c r="T37" s="125" t="s">
        <v>175</v>
      </c>
      <c r="U37" s="125" t="s">
        <v>175</v>
      </c>
      <c r="V37" s="2">
        <v>700</v>
      </c>
      <c r="W37" s="57" t="s">
        <v>175</v>
      </c>
      <c r="X37" s="57" t="s">
        <v>182</v>
      </c>
      <c r="Z37" s="57" t="s">
        <v>154</v>
      </c>
    </row>
    <row r="38" spans="1:26" ht="13.9" customHeight="1" x14ac:dyDescent="0.3">
      <c r="A38" s="57" t="s">
        <v>110</v>
      </c>
      <c r="B38" s="2" t="s">
        <v>172</v>
      </c>
      <c r="C38" s="94"/>
      <c r="D38" s="94"/>
      <c r="E38" s="94"/>
      <c r="F38" s="94"/>
      <c r="G38" s="94"/>
      <c r="H38" s="94"/>
      <c r="I38" s="94"/>
      <c r="J38" s="94"/>
      <c r="K38" s="94"/>
      <c r="L38" s="94"/>
      <c r="M38" s="94"/>
      <c r="N38" s="94"/>
      <c r="O38" s="94"/>
      <c r="P38" s="94">
        <v>0.9</v>
      </c>
      <c r="Q38" s="125" t="s">
        <v>175</v>
      </c>
      <c r="R38" s="125" t="s">
        <v>175</v>
      </c>
      <c r="S38" s="125">
        <v>0.8</v>
      </c>
      <c r="T38" s="125" t="s">
        <v>175</v>
      </c>
      <c r="U38" s="125" t="s">
        <v>175</v>
      </c>
      <c r="V38" s="94">
        <v>0.85</v>
      </c>
      <c r="W38" s="94" t="s">
        <v>175</v>
      </c>
      <c r="X38" s="94" t="s">
        <v>182</v>
      </c>
      <c r="Y38" s="94"/>
      <c r="Z38" s="57" t="s">
        <v>154</v>
      </c>
    </row>
    <row r="39" spans="1:26" x14ac:dyDescent="0.3">
      <c r="A39" s="57" t="s">
        <v>111</v>
      </c>
      <c r="B39" s="57" t="s">
        <v>176</v>
      </c>
      <c r="C39" s="96"/>
      <c r="D39" s="96"/>
      <c r="E39" s="96"/>
      <c r="F39" s="96"/>
      <c r="G39" s="96"/>
      <c r="H39" s="96"/>
      <c r="I39" s="96"/>
      <c r="J39" s="96"/>
      <c r="K39" s="96"/>
      <c r="L39" s="96"/>
      <c r="M39" s="96"/>
      <c r="N39" s="96"/>
      <c r="O39" s="96"/>
      <c r="P39" s="96">
        <v>32500</v>
      </c>
      <c r="Q39" s="125" t="s">
        <v>175</v>
      </c>
      <c r="R39" s="125" t="s">
        <v>175</v>
      </c>
      <c r="S39" s="96">
        <v>35700</v>
      </c>
      <c r="T39" s="125" t="s">
        <v>175</v>
      </c>
      <c r="U39" s="125" t="s">
        <v>175</v>
      </c>
      <c r="V39" s="96">
        <v>37500</v>
      </c>
      <c r="W39" s="96" t="s">
        <v>175</v>
      </c>
      <c r="X39" s="96" t="s">
        <v>182</v>
      </c>
      <c r="Y39" s="96"/>
      <c r="Z39" s="57" t="s">
        <v>155</v>
      </c>
    </row>
    <row r="40" spans="1:26" x14ac:dyDescent="0.3">
      <c r="A40" s="57" t="s">
        <v>112</v>
      </c>
      <c r="B40" s="2" t="s">
        <v>108</v>
      </c>
      <c r="P40" s="2">
        <v>8</v>
      </c>
      <c r="Q40" s="2">
        <v>8</v>
      </c>
      <c r="R40" s="2">
        <v>9</v>
      </c>
      <c r="S40" s="2">
        <v>10</v>
      </c>
      <c r="T40" s="2">
        <v>11</v>
      </c>
      <c r="U40" s="2">
        <v>11</v>
      </c>
      <c r="V40" s="2">
        <v>12</v>
      </c>
      <c r="W40" s="57">
        <v>12</v>
      </c>
      <c r="X40" s="57" t="s">
        <v>182</v>
      </c>
      <c r="Z40" s="2" t="s">
        <v>158</v>
      </c>
    </row>
    <row r="42" spans="1:26" x14ac:dyDescent="0.3">
      <c r="A42" s="2" t="s">
        <v>122</v>
      </c>
      <c r="B42" s="2" t="s">
        <v>127</v>
      </c>
      <c r="C42" s="95"/>
      <c r="D42" s="95"/>
      <c r="E42" s="95"/>
      <c r="F42" s="95"/>
      <c r="G42" s="95"/>
      <c r="H42" s="95"/>
      <c r="I42" s="95"/>
      <c r="J42" s="95"/>
      <c r="K42" s="95"/>
      <c r="L42" s="95"/>
      <c r="M42" s="95"/>
      <c r="N42" s="95"/>
      <c r="O42" s="95"/>
      <c r="P42" s="95">
        <v>3.6</v>
      </c>
      <c r="Q42" s="95">
        <v>2</v>
      </c>
      <c r="R42" s="95">
        <v>2.1</v>
      </c>
      <c r="S42" s="95">
        <v>2.4</v>
      </c>
      <c r="T42" s="95">
        <v>2.16</v>
      </c>
      <c r="U42" s="95">
        <v>2.1</v>
      </c>
      <c r="V42" s="95">
        <v>2.4</v>
      </c>
      <c r="W42" s="95">
        <v>2.6</v>
      </c>
      <c r="X42" s="95" t="s">
        <v>182</v>
      </c>
      <c r="Y42" s="95"/>
    </row>
    <row r="43" spans="1:26" x14ac:dyDescent="0.3">
      <c r="A43" s="57" t="s">
        <v>123</v>
      </c>
      <c r="B43" s="2" t="s">
        <v>128</v>
      </c>
      <c r="C43" s="107"/>
      <c r="D43" s="107"/>
      <c r="E43" s="107"/>
      <c r="F43" s="107"/>
      <c r="G43" s="107"/>
      <c r="H43" s="107"/>
      <c r="I43" s="107"/>
      <c r="J43" s="107"/>
      <c r="K43" s="107"/>
      <c r="L43" s="107"/>
      <c r="M43" s="107"/>
      <c r="N43" s="107"/>
      <c r="O43" s="107"/>
      <c r="P43" s="107">
        <v>3327</v>
      </c>
      <c r="Q43" s="107">
        <v>3535</v>
      </c>
      <c r="R43" s="107">
        <v>4055</v>
      </c>
      <c r="S43" s="107">
        <v>4121</v>
      </c>
      <c r="T43" s="107">
        <v>4260</v>
      </c>
      <c r="U43" s="107">
        <v>4566</v>
      </c>
      <c r="V43" s="107">
        <v>4600</v>
      </c>
      <c r="W43" s="107">
        <v>4650</v>
      </c>
      <c r="X43" s="107" t="s">
        <v>182</v>
      </c>
      <c r="Y43" s="107"/>
      <c r="Z43" s="2" t="s">
        <v>156</v>
      </c>
    </row>
    <row r="44" spans="1:26" x14ac:dyDescent="0.3">
      <c r="A44" s="57" t="s">
        <v>124</v>
      </c>
      <c r="B44" s="2" t="s">
        <v>129</v>
      </c>
      <c r="P44" s="2">
        <v>18</v>
      </c>
      <c r="Q44" s="2">
        <v>17</v>
      </c>
      <c r="R44" s="2">
        <v>23</v>
      </c>
      <c r="S44" s="2">
        <v>20</v>
      </c>
      <c r="T44" s="2">
        <v>14</v>
      </c>
      <c r="U44" s="2">
        <v>17</v>
      </c>
      <c r="V44" s="2">
        <v>18</v>
      </c>
      <c r="W44" s="57">
        <v>19</v>
      </c>
      <c r="X44" s="57" t="s">
        <v>182</v>
      </c>
      <c r="Z44" s="2" t="s">
        <v>185</v>
      </c>
    </row>
    <row r="45" spans="1:26" x14ac:dyDescent="0.3">
      <c r="A45" s="57" t="s">
        <v>125</v>
      </c>
      <c r="B45" s="57" t="s">
        <v>130</v>
      </c>
      <c r="P45" s="2">
        <v>7.5</v>
      </c>
      <c r="Q45" s="2">
        <v>7.4</v>
      </c>
      <c r="R45" s="2">
        <v>7.4</v>
      </c>
      <c r="S45" s="2">
        <v>7.1</v>
      </c>
      <c r="T45" s="2">
        <v>7.5</v>
      </c>
      <c r="U45" s="57">
        <v>7.3</v>
      </c>
      <c r="V45" s="57">
        <v>7.4</v>
      </c>
      <c r="W45" s="57">
        <v>7.5</v>
      </c>
      <c r="X45" s="57" t="s">
        <v>182</v>
      </c>
      <c r="Z45" s="2" t="s">
        <v>184</v>
      </c>
    </row>
    <row r="46" spans="1:26" x14ac:dyDescent="0.3">
      <c r="A46" s="57" t="s">
        <v>126</v>
      </c>
      <c r="B46" s="2" t="s">
        <v>131</v>
      </c>
      <c r="C46" s="106"/>
      <c r="D46" s="106"/>
      <c r="E46" s="106"/>
      <c r="F46" s="106"/>
      <c r="G46" s="106"/>
      <c r="H46" s="106"/>
      <c r="I46" s="106"/>
      <c r="J46" s="106"/>
      <c r="K46" s="106"/>
      <c r="L46" s="106"/>
      <c r="M46" s="106"/>
      <c r="N46" s="106"/>
      <c r="O46" s="106"/>
      <c r="P46" s="106">
        <v>13.6</v>
      </c>
      <c r="Q46" s="106">
        <v>12.1</v>
      </c>
      <c r="R46" s="106">
        <v>13</v>
      </c>
      <c r="S46" s="106">
        <v>11.6</v>
      </c>
      <c r="T46" s="106">
        <v>11</v>
      </c>
      <c r="U46" s="106">
        <v>9.6</v>
      </c>
      <c r="V46" s="106">
        <v>10</v>
      </c>
      <c r="W46" s="106">
        <v>11</v>
      </c>
      <c r="X46" s="106" t="s">
        <v>182</v>
      </c>
      <c r="Y46" s="106"/>
      <c r="Z46" s="57" t="s">
        <v>184</v>
      </c>
    </row>
    <row r="48" spans="1:26" x14ac:dyDescent="0.3">
      <c r="Z48" s="2" t="s">
        <v>157</v>
      </c>
    </row>
  </sheetData>
  <pageMargins left="0.7" right="0.7" top="0.75" bottom="0.75" header="0.3" footer="0.3"/>
  <pageSetup scale="68"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MFR - DO NOT EDIT</vt:lpstr>
      <vt:lpstr>All Data</vt:lpstr>
      <vt:lpstr>'MFR - DO NOT EDIT'!Print_Area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Frostburg State University</dc:title>
  <dc:creator>DBM</dc:creator>
  <cp:lastModifiedBy>Sara-Beth Bittinger</cp:lastModifiedBy>
  <cp:lastPrinted>2016-09-16T18:08:24Z</cp:lastPrinted>
  <dcterms:created xsi:type="dcterms:W3CDTF">2015-04-07T17:04:29Z</dcterms:created>
  <dcterms:modified xsi:type="dcterms:W3CDTF">2016-09-28T16:21:10Z</dcterms:modified>
</cp:coreProperties>
</file>